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Т-гор.вода'!$79:$80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Т-гор.вода'!$81:$82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Предложение!$248:$250</definedName>
    <definedName name="OFFER_TARIFF_A_COLDVSNA_5">Предложение!$313:$315</definedName>
    <definedName name="OFFER_TARIFF_A_HOTVSNA_1">Предложение!$66:$72</definedName>
    <definedName name="OFFER_TARIFF_A_HOTVSNA_2">Предложение!$133:$139</definedName>
    <definedName name="OFFER_TARIFF_A_HOTVSNA_3">Предложение!$198:$204</definedName>
    <definedName name="OFFER_TARIFF_A_HOTVSNA_4">Предложение!$263:$269</definedName>
    <definedName name="OFFER_TARIFF_A_HOTVSNA_5">Предложение!$328:$334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Предложение!$251:$253</definedName>
    <definedName name="OFFER_TARIFF_B_COLDVSNA_5">Предложение!$316:$318</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Предложение!$254:$256</definedName>
    <definedName name="OFFER_TARIFF_C_COLDVSNA_5">Предложение!$319:$321</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Предложение!$257:$259</definedName>
    <definedName name="OFFER_TARIFF_D_COLDVSNA_5">Предложение!$322:$324</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Предложение!$260:$262</definedName>
    <definedName name="OFFER_TARIFF_E_COLDVSNA_5">Предложение!$325:$327</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ТП'!$C$26:$C$49</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ТП'!$A$21:$A$49</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ТП'!$E$35</definedName>
    <definedName name="pIns_P_PROCEDURE_TC_2">'Порядок ТП'!$E$38</definedName>
    <definedName name="pIns_P_PROCEDURE_TC_3">'Порядок ТП'!$E$42</definedName>
    <definedName name="pIns_P_PROCEDURE_TC_4">'Порядок ТП'!$E$46</definedName>
    <definedName name="pIns_P_PROCEDURE_TC_5">'Порядок ТП'!$E$49</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Предложение!$G$250</definedName>
    <definedName name="pIns_PT_VTAR_A_COLDVSNA_OFFER_5">Предложение!$G$315</definedName>
    <definedName name="pIns_PT_VTAR_A_COLDVSNA_OFFER5">Предложение!$G$315</definedName>
    <definedName name="pIns_PT_VTAR_A_HOTVSNA">'ГВС. Т-гор.вода'!$T$78</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Предложение!$G$253</definedName>
    <definedName name="pIns_PT_VTAR_B_COLDVSNA_OFFER_5">Предложение!$G$318</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Предложение!$G$256</definedName>
    <definedName name="pIns_PT_VTAR_C_COLDVSNA_OFFER_5">Предложение!$G$321</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Предложение!$G$259</definedName>
    <definedName name="pIns_PT_VTAR_D_COLDVSNA_OFFER_5">Предложение!$G$324</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Предложение!$G$262</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Т-гор.вода'!$EB$37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ТП'!$H$50</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Т-гор.вода'!$EB$79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REESTR_IP!$A$2:$I$58</definedName>
    <definedName name="VD_LIST">REESTR_VED!$A$2:$B$4</definedName>
    <definedName name="VD_ID_LIST">REESTR_VED!$A$2:$A$4</definedName>
    <definedName name="VD_NAME_LIST">REESTR_VED!$B$2:$B$4</definedName>
    <definedName name="et_B_FHD20_1">et_union_hor!$115:$123</definedName>
    <definedName name="pt_ntar_30">'ГВС. Т-гор.вода'!$54:$65</definedName>
    <definedName name="pt_ter_30">'ГВС. Т-гор.вода'!$55:$64</definedName>
    <definedName name="pt_cs_30">'ГВС. Т-гор.вода'!$56:$63</definedName>
    <definedName name="pt_ntar_301">'ГВС. Т-гор.вода'!$66:$77</definedName>
    <definedName name="pt_ter_31">'ГВС. Т-гор.вода'!$67:$76</definedName>
    <definedName name="pt_cs_31">'ГВС. Т-гор.вода'!$68:$75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<sst xmlns="http://schemas.openxmlformats.org/spreadsheetml/2006/main" count="12353" uniqueCount="3077">
  <si>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</si>
  <si>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</si>
  <si>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</si>
  <si>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</si>
  <si>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</si>
  <si>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</si>
  <si>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</si>
  <si>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</si>
  <si>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</si>
  <si>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</si>
  <si>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</si>
  <si>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</si>
  <si>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</si>
  <si>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27030253</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</si>
  <si>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</si>
  <si>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</si>
  <si>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</si>
  <si>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</si>
  <si>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</si>
  <si>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</si>
  <si>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</si>
  <si>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</si>
  <si>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</si>
  <si>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</si>
  <si>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</si>
  <si>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</si>
  <si>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</si>
  <si>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</si>
  <si>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</si>
  <si>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</si>
  <si>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</si>
  <si>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</si>
  <si>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</si>
  <si>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</si>
  <si>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</si>
  <si>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</si>
  <si>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</si>
  <si>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</si>
  <si>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</si>
  <si>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</si>
  <si>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</si>
  <si>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44/100</t>
  </si>
  <si>
    <t>Наименование органа регулирования, принявшего решение об утверждении тарифов</t>
  </si>
  <si>
    <t>Комитет по тарифному регулированию Мурманской области</t>
  </si>
  <si>
    <t>Источник официального опубликования решения</t>
  </si>
  <si>
    <t>https://tarif.gov-murman.ru/bitrix/components/b1team/govmurman.element.file/download.php?ID=473832&amp;FID=684200</t>
  </si>
  <si>
    <t>Открывается, если Тип отчёта "изменения в раскрытой ранее информации"</t>
  </si>
  <si>
    <t>53/113</t>
  </si>
  <si>
    <t>Наименование органа регулирования, принявшего решение об изменении тарифов</t>
  </si>
  <si>
    <t>https://npa.gov-murman.ru/bitrix/components/b1team/govmurman.element.file/download.php?ID=559434&amp;FID=881206</t>
  </si>
  <si>
    <t>АО "Мурманэнергосбыт"</t>
  </si>
  <si>
    <t>Наименование (описание) обособленного подразделения</t>
  </si>
  <si>
    <t>ИНН</t>
  </si>
  <si>
    <t>5190907139</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</si>
  <si>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</si>
  <si>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</si>
  <si>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</si>
  <si>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</si>
  <si>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</si>
  <si>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</si>
  <si>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</si>
  <si>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</si>
  <si>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</si>
  <si>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</si>
  <si>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</si>
  <si>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</si>
  <si>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</si>
  <si>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</si>
  <si>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</si>
  <si>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</si>
  <si>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</si>
  <si>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</si>
  <si>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</si>
  <si>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183038, г. Мурманск, ул. Свердлова, д. 39, корп.1</t>
  </si>
  <si>
    <t>Фамилия, имя, отчество руководителя</t>
  </si>
  <si>
    <t>Лыженков Алексей Германович</t>
  </si>
  <si>
    <t>Ответственный за заполнение формы</t>
  </si>
  <si>
    <t>Фамилия, имя, отчество</t>
  </si>
  <si>
    <t>Луханина Ольга Викторовна</t>
  </si>
  <si>
    <t>Должность</t>
  </si>
  <si>
    <t>ведущий экономист</t>
  </si>
  <si>
    <t>Контактный телефон</t>
  </si>
  <si>
    <t>686449</t>
  </si>
  <si>
    <t>E-mail</t>
  </si>
  <si>
    <t>luhaninaov@mures.ru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</si>
  <si>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</si>
  <si>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</si>
  <si>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</si>
  <si>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</si>
  <si>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</si>
  <si>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</si>
  <si>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</si>
  <si>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</si>
  <si>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</si>
  <si>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</si>
  <si>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</si>
  <si>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</si>
  <si>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</si>
  <si>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</si>
  <si>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</si>
  <si>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</si>
  <si>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</si>
  <si>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</si>
  <si>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ЗАТО поселок Видяево</t>
  </si>
  <si>
    <t>47735000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</si>
  <si>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</si>
  <si>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</si>
  <si>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</si>
  <si>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</si>
  <si>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</si>
  <si>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</si>
  <si>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</si>
  <si>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</si>
  <si>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</si>
  <si>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</si>
  <si>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</si>
  <si>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</si>
  <si>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</si>
  <si>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</si>
  <si>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</si>
  <si>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</si>
  <si>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</si>
  <si>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</si>
  <si>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</si>
  <si>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</si>
  <si>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</si>
  <si>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</si>
  <si>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</si>
  <si>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</si>
  <si>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</si>
  <si>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</si>
  <si>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</si>
  <si>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</si>
  <si>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</si>
  <si>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</si>
  <si>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</si>
  <si>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</si>
  <si>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</si>
  <si>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</si>
  <si>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</si>
  <si>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</si>
  <si>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</si>
  <si>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</si>
  <si>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</si>
  <si>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</si>
  <si>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</si>
  <si>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</si>
  <si>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</si>
  <si>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</si>
  <si>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</si>
  <si>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</si>
  <si>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</si>
  <si>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</si>
  <si>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</si>
  <si>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</si>
  <si>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</si>
  <si>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</si>
  <si>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</si>
  <si>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</si>
  <si>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</si>
  <si>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</si>
  <si>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</si>
  <si>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</si>
  <si>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</si>
  <si>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</si>
  <si>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</si>
  <si>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</si>
  <si>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</si>
  <si>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</si>
  <si>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</si>
  <si>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</si>
  <si>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</si>
  <si>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</si>
  <si>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</si>
  <si>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</si>
  <si>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</si>
  <si>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</si>
  <si>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</si>
  <si>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</si>
  <si>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</si>
  <si>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</si>
  <si>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</si>
  <si>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</si>
  <si>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</si>
  <si>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</si>
  <si>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</si>
  <si>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</si>
  <si>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</si>
  <si>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</si>
  <si>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</si>
  <si>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</si>
  <si>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</si>
  <si>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</si>
  <si>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</si>
  <si>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</si>
  <si>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</si>
  <si>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</si>
  <si>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</si>
  <si>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</si>
  <si>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</si>
  <si>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</si>
  <si>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</si>
  <si>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</si>
  <si>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</si>
  <si>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</si>
  <si>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</si>
  <si>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</si>
  <si>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</si>
  <si>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</si>
  <si>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</si>
  <si>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</si>
  <si>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</si>
  <si>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</si>
  <si>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</si>
  <si>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</si>
  <si>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</si>
  <si>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</si>
  <si>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</si>
  <si>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</si>
  <si>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</si>
  <si>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</si>
  <si>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</si>
  <si>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</si>
  <si>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</si>
  <si>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</si>
  <si>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</si>
  <si>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</si>
  <si>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</si>
  <si>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</si>
  <si>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</si>
  <si>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</si>
  <si>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</si>
  <si>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</si>
  <si>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</si>
  <si>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</si>
  <si>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</si>
  <si>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</si>
  <si>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</si>
  <si>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</si>
  <si>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</si>
  <si>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</si>
  <si>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</si>
  <si>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</si>
  <si>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</si>
  <si>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</si>
  <si>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</si>
  <si>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</si>
  <si>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</si>
  <si>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</si>
  <si>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</si>
  <si>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в закрытой системе горячего водоснабжения, поставляемую потребителям
</t>
  </si>
  <si>
    <t xml:space="preserve">"Тарифы установлены без учета НДС.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</si>
  <si>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</si>
  <si>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</si>
  <si>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</si>
  <si>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</si>
  <si>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</si>
  <si>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</si>
  <si>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</si>
  <si>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t>
  </si>
  <si>
    <t xml:space="preserve">Тариф на горячую воду в закрытой системе горячего водоснабжения, поставляемую группе потребителей "население"
</t>
  </si>
  <si>
    <t xml:space="preserve">Тарифы указываются с учетом НДС в целях реализации пункта 6 статьи 168 Налогового кодекса Российской Федерации (часть вторая).
</t>
  </si>
  <si>
    <t>pt_ntar_30</t>
  </si>
  <si>
    <t>pt_ter_30</t>
  </si>
  <si>
    <t>pt_cs_30</t>
  </si>
  <si>
    <t>pt_ist_te_30</t>
  </si>
  <si>
    <t xml:space="preserve">Тариф на горячую воду в закрытой системе горячего водоснабжения, поставляемую группе потребителей "потребители (кроме населения)"
</t>
  </si>
  <si>
    <t xml:space="preserve">Тариф установлен без учета НДС
</t>
  </si>
  <si>
    <t>pt_ntar_301</t>
  </si>
  <si>
    <t>pt_ter_31</t>
  </si>
  <si>
    <t>pt_cs_31</t>
  </si>
  <si>
    <t>pt_ist_te_31</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</si>
  <si>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</si>
  <si>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</si>
  <si>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</si>
  <si>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</si>
  <si>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</si>
  <si>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</si>
  <si>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</si>
  <si>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</si>
  <si>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</si>
  <si>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</si>
  <si>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</si>
  <si>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</si>
  <si>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</si>
  <si>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</si>
  <si>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</si>
  <si>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</si>
  <si>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</si>
  <si>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</si>
  <si>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</si>
  <si>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</si>
  <si>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</si>
  <si>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</si>
  <si>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</si>
  <si>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</si>
  <si>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</si>
  <si>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</si>
  <si>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</si>
  <si>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</si>
  <si>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</si>
  <si>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</si>
  <si>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</si>
  <si>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</si>
  <si>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</si>
  <si>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</si>
  <si>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</si>
  <si>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</si>
  <si>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</si>
  <si>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</si>
  <si>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</si>
  <si>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</si>
  <si>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</si>
  <si>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</si>
  <si>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</si>
  <si>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</si>
  <si>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</si>
  <si>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</si>
  <si>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</si>
  <si>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</si>
  <si>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</si>
  <si>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</si>
  <si>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</si>
  <si>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</si>
  <si>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</si>
  <si>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</si>
  <si>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</si>
  <si>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</si>
  <si>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</si>
  <si>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</si>
  <si>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</si>
  <si>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</si>
  <si>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</si>
  <si>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</si>
  <si>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</si>
  <si>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</si>
  <si>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</si>
  <si>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</si>
  <si>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</si>
  <si>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</si>
  <si>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</si>
  <si>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</si>
  <si>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</si>
  <si>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</si>
  <si>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</si>
  <si>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</si>
  <si>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</si>
  <si>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</si>
  <si>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</si>
  <si>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</si>
  <si>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</si>
  <si>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</si>
  <si>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</si>
  <si>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</si>
  <si>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</si>
  <si>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</si>
  <si>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</si>
  <si>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</si>
  <si>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</si>
  <si>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</si>
  <si>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</si>
  <si>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</si>
  <si>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</si>
  <si>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</si>
  <si>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</si>
  <si>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</si>
  <si>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</si>
  <si>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</si>
  <si>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</si>
  <si>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</si>
  <si>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</si>
  <si>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</si>
  <si>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</si>
  <si>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</si>
  <si>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</si>
  <si>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</si>
  <si>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</si>
  <si>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</si>
  <si>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</si>
  <si>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</si>
  <si>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</si>
  <si>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</si>
  <si>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</si>
  <si>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</si>
  <si>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</si>
  <si>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</si>
  <si>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</si>
  <si>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</si>
  <si>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</si>
  <si>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</si>
  <si>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</si>
  <si>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</si>
  <si>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</si>
  <si>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</si>
  <si>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</si>
  <si>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</si>
  <si>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</si>
  <si>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</si>
  <si>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</si>
  <si>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</si>
  <si>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</si>
  <si>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</si>
  <si>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</si>
  <si>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</si>
  <si>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</si>
  <si>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</si>
  <si>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</si>
  <si>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</si>
  <si>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</si>
  <si>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</si>
  <si>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</si>
  <si>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</si>
  <si>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</si>
  <si>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</si>
  <si>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</si>
  <si>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</si>
  <si>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</si>
  <si>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</si>
  <si>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</si>
  <si>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</si>
  <si>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</si>
  <si>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</si>
  <si>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</si>
  <si>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</si>
  <si>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</si>
  <si>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</si>
  <si>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</si>
  <si>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</si>
  <si>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</si>
  <si>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</si>
  <si>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</si>
  <si>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</si>
  <si>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</si>
  <si>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</si>
  <si>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</si>
  <si>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</si>
  <si>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</si>
  <si>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</si>
  <si>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</si>
  <si>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</si>
  <si>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</si>
  <si>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</si>
  <si>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</si>
  <si>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</si>
  <si>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</si>
  <si>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</si>
  <si>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</si>
  <si>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</si>
  <si>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</si>
  <si>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</si>
  <si>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</si>
  <si>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</si>
  <si>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</si>
  <si>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</si>
  <si>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</si>
  <si>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</si>
  <si>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</si>
  <si>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</si>
  <si>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</si>
  <si>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</si>
  <si>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</si>
  <si>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</si>
  <si>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</si>
  <si>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</si>
  <si>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</si>
  <si>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</si>
  <si>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</si>
  <si>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</si>
  <si>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</si>
  <si>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</si>
  <si>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</si>
  <si>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</si>
  <si>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</si>
  <si>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</si>
  <si>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</si>
  <si>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</si>
  <si>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</si>
  <si>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</si>
  <si>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</si>
  <si>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</si>
  <si>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</si>
  <si>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</si>
  <si>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</si>
  <si>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</si>
  <si>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</si>
  <si>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</si>
  <si>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</si>
  <si>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</si>
  <si>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</si>
  <si>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</si>
  <si>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</si>
  <si>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</si>
  <si>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</si>
  <si>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</si>
  <si>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</si>
  <si>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</si>
  <si>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</si>
  <si>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</si>
  <si>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</si>
  <si>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</si>
  <si>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</si>
  <si>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</si>
  <si>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</si>
  <si>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</si>
  <si>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</si>
  <si>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</si>
  <si>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</si>
  <si>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</si>
  <si>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</si>
  <si>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</si>
  <si>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</si>
  <si>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</si>
  <si>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</si>
  <si>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</si>
  <si>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</si>
  <si>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</si>
  <si>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</si>
  <si>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</si>
  <si>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</si>
  <si>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</si>
  <si>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</si>
  <si>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</si>
  <si>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</si>
  <si>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</si>
  <si>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</si>
  <si>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</si>
  <si>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</si>
  <si>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</si>
  <si>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</si>
  <si>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</si>
  <si>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</si>
  <si>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</si>
  <si>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</si>
  <si>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</si>
  <si>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</si>
  <si>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</si>
  <si>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</si>
  <si>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</si>
  <si>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</si>
  <si>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</si>
  <si>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</si>
  <si>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</si>
  <si>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</si>
  <si>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</si>
  <si>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</si>
  <si>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</si>
  <si>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</si>
  <si>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</si>
  <si>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</si>
  <si>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</si>
  <si>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</si>
  <si>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</si>
  <si>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</si>
  <si>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</si>
  <si>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</si>
  <si>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</si>
  <si>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</si>
  <si>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</si>
  <si>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</si>
  <si>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</si>
  <si>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</si>
  <si>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</si>
  <si>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</si>
  <si>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</si>
  <si>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</si>
  <si>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</si>
  <si>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</si>
  <si>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</si>
  <si>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</si>
  <si>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</si>
  <si>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</si>
  <si>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</si>
  <si>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</si>
  <si>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</si>
  <si>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</si>
  <si>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</si>
  <si>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</si>
  <si>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</si>
  <si>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</si>
  <si>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</si>
  <si>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</si>
  <si>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</si>
  <si>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</si>
  <si>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</si>
  <si>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</si>
  <si>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</si>
  <si>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</si>
  <si>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</si>
  <si>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</si>
  <si>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</si>
  <si>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</si>
  <si>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</si>
  <si>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</si>
  <si>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</si>
  <si>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</si>
  <si>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</si>
  <si>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</si>
  <si>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</si>
  <si>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</si>
  <si>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</si>
  <si>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</si>
  <si>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</si>
  <si>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</si>
  <si>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</si>
  <si>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</si>
  <si>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</si>
  <si>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</si>
  <si>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</si>
  <si>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</si>
  <si>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</si>
  <si>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</si>
  <si>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</si>
  <si>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</si>
  <si>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</si>
  <si>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</si>
  <si>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</si>
  <si>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</si>
  <si>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</si>
  <si>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</si>
  <si>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</si>
  <si>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</si>
  <si>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</si>
  <si>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</si>
  <si>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</si>
  <si>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</si>
  <si>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</si>
  <si>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</si>
  <si>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</si>
  <si>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</si>
  <si>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</si>
  <si>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</si>
  <si>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</si>
  <si>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</si>
  <si>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</si>
  <si>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</si>
  <si>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</si>
  <si>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</si>
  <si>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</si>
  <si>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</si>
  <si>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</si>
  <si>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</si>
  <si>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</si>
  <si>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</si>
  <si>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</si>
  <si>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</si>
  <si>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</si>
  <si>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</si>
  <si>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</si>
  <si>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</si>
  <si>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</si>
  <si>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</si>
  <si>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</si>
  <si>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</si>
  <si>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</si>
  <si>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</si>
  <si>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</si>
  <si>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</si>
  <si>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</si>
  <si>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</si>
  <si>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</si>
  <si>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</si>
  <si>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</si>
  <si>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</si>
  <si>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</si>
  <si>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</si>
  <si>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</si>
  <si>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</si>
  <si>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</si>
  <si>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</si>
  <si>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</si>
  <si>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</si>
  <si>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</si>
  <si>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</si>
  <si>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</si>
  <si>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</si>
  <si>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</si>
  <si>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</si>
  <si>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</si>
  <si>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</si>
  <si>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</si>
  <si>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</si>
  <si>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</si>
  <si>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</si>
  <si>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</si>
  <si>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</si>
  <si>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</si>
  <si>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</si>
  <si>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</si>
  <si>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</si>
  <si>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</si>
  <si>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</si>
  <si>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</si>
  <si>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</si>
  <si>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</si>
  <si>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</si>
  <si>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</si>
  <si>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</si>
  <si>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</si>
  <si>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</si>
  <si>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</si>
  <si>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</si>
  <si>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</si>
  <si>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</si>
  <si>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</si>
  <si>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</si>
  <si>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</si>
  <si>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</si>
  <si>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</si>
  <si>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</si>
  <si>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</si>
  <si>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</si>
  <si>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</si>
  <si>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</si>
  <si>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</si>
  <si>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</si>
  <si>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</si>
  <si>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</si>
  <si>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</si>
  <si>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</si>
  <si>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</si>
  <si>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</si>
  <si>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</si>
  <si>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</si>
  <si>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</si>
  <si>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</si>
  <si>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</si>
  <si>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</si>
  <si>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</si>
  <si>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</si>
  <si>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</si>
  <si>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</si>
  <si>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</si>
  <si>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</si>
  <si>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</si>
  <si>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</si>
  <si>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</si>
  <si>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</si>
  <si>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</si>
  <si>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</si>
  <si>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</si>
  <si>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</si>
  <si>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</si>
  <si>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</si>
  <si>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</si>
  <si>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</si>
  <si>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</si>
  <si>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</si>
  <si>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</si>
  <si>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</si>
  <si>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</si>
  <si>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</si>
  <si>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</si>
  <si>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</si>
  <si>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</si>
  <si>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</si>
  <si>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</si>
  <si>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</si>
  <si>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</si>
  <si>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</si>
  <si>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</si>
  <si>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</si>
  <si>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</si>
  <si>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</si>
  <si>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</si>
  <si>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</si>
  <si>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</si>
  <si>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</si>
  <si>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</si>
  <si>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</si>
  <si>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</si>
  <si>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</si>
  <si>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</si>
  <si>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</si>
  <si>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</si>
  <si>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</si>
  <si>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</si>
  <si>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</si>
  <si>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</si>
  <si>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</si>
  <si>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</si>
  <si>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</si>
  <si>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</si>
  <si>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</si>
  <si>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</si>
  <si>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</si>
  <si>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</si>
  <si>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</si>
  <si>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</si>
  <si>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</si>
  <si>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</si>
  <si>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</si>
  <si>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</si>
  <si>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</si>
  <si>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</si>
  <si>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</si>
  <si>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</si>
  <si>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</si>
  <si>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</si>
  <si>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</si>
  <si>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</si>
  <si>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</si>
  <si>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</si>
  <si>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</si>
  <si>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</si>
  <si>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</si>
  <si>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</si>
  <si>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</si>
  <si>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</si>
  <si>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</si>
  <si>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</si>
  <si>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</si>
  <si>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</si>
  <si>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</si>
  <si>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</si>
  <si>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</si>
  <si>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</si>
  <si>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</si>
  <si>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</si>
  <si>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</si>
  <si>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</si>
  <si>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</si>
  <si>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</si>
  <si>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</si>
  <si>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</si>
  <si>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</si>
  <si>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</si>
  <si>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</si>
  <si>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</si>
  <si>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</si>
  <si>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</si>
  <si>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</si>
  <si>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</si>
  <si>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</si>
  <si>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</si>
  <si>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</si>
  <si>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</si>
  <si>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</si>
  <si>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</si>
  <si>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</si>
  <si>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</si>
  <si>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</si>
  <si>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</si>
  <si>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</si>
  <si>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</si>
  <si>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</si>
  <si>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</si>
  <si>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</si>
  <si>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</si>
  <si>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</si>
  <si>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</si>
  <si>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</si>
  <si>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</si>
  <si>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</si>
  <si>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</si>
  <si>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</si>
  <si>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</si>
  <si>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</si>
  <si>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</si>
  <si>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</si>
  <si>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</si>
  <si>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</si>
  <si>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</si>
  <si>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</si>
  <si>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</si>
  <si>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</si>
  <si>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</si>
  <si>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</si>
  <si>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</si>
  <si>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</si>
  <si>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</si>
  <si>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</si>
  <si>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</si>
  <si>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</si>
  <si>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</si>
  <si>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</si>
  <si>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</si>
  <si>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</si>
  <si>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</si>
  <si>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</si>
  <si>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</si>
  <si>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</si>
  <si>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</si>
  <si>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</si>
  <si>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</si>
  <si>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</si>
  <si>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</si>
  <si>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</si>
  <si>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</si>
  <si>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</si>
  <si>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</si>
  <si>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</si>
  <si>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</si>
  <si>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</si>
  <si>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</si>
  <si>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</si>
  <si>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</si>
  <si>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</si>
  <si>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</si>
  <si>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</si>
  <si>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</si>
  <si>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</si>
  <si>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</si>
  <si>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</si>
  <si>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</si>
  <si>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</si>
  <si>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</si>
  <si>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</si>
  <si>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</si>
  <si>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</si>
  <si>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</si>
  <si>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</si>
  <si>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</si>
  <si>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</si>
  <si>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</si>
  <si>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</si>
  <si>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</si>
  <si>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</si>
  <si>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</si>
  <si>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</si>
  <si>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</si>
  <si>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</si>
  <si>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</si>
  <si>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</si>
  <si>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</si>
  <si>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</si>
  <si>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</si>
  <si>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</si>
  <si>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</si>
  <si>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</si>
  <si>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</si>
  <si>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</si>
  <si>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</si>
  <si>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</si>
  <si>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</si>
  <si>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</si>
  <si>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</si>
  <si>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</si>
  <si>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</si>
  <si>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</si>
  <si>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</si>
  <si>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</si>
  <si>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</si>
  <si>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</si>
  <si>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</si>
  <si>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</si>
  <si>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</si>
  <si>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</si>
  <si>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</si>
  <si>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</si>
  <si>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</si>
  <si>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</si>
  <si>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</si>
  <si>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</si>
  <si>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</si>
  <si>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</si>
  <si>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</si>
  <si>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</si>
  <si>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</si>
  <si>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</si>
  <si>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</si>
  <si>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</si>
  <si>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</si>
  <si>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</si>
  <si>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</si>
  <si>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</si>
  <si>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</si>
  <si>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</si>
  <si>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</si>
  <si>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</si>
  <si>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</si>
  <si>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</si>
  <si>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</si>
  <si>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</si>
  <si>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</si>
  <si>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</si>
  <si>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</si>
  <si>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</si>
  <si>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</si>
  <si>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</si>
  <si>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</si>
  <si>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</si>
  <si>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</si>
  <si>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</si>
  <si>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</si>
  <si>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</si>
  <si>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</si>
  <si>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</si>
  <si>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</si>
  <si>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</si>
  <si>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</si>
  <si>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</si>
  <si>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</si>
  <si>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</si>
  <si>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</si>
  <si>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</si>
  <si>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</si>
  <si>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</si>
  <si>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</si>
  <si>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</si>
  <si>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</si>
  <si>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</si>
  <si>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</si>
  <si>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</si>
  <si>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</si>
  <si>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</si>
  <si>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</si>
  <si>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</si>
  <si>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</si>
  <si>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</si>
  <si>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</si>
  <si>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</si>
  <si>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</si>
  <si>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</si>
  <si>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</si>
  <si>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</si>
  <si>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</si>
  <si>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</si>
  <si>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</si>
  <si>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</si>
  <si>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</si>
  <si>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</si>
  <si>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</si>
  <si>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</si>
  <si>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</si>
  <si>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</si>
  <si>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</si>
  <si>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</si>
  <si>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</si>
  <si>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</si>
  <si>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</si>
  <si>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</si>
  <si>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</si>
  <si>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</si>
  <si>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</si>
  <si>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</si>
  <si>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</si>
  <si>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</si>
  <si>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</si>
  <si>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</si>
  <si>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</si>
  <si>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</si>
  <si>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</si>
  <si>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</si>
  <si>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</si>
  <si>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</si>
  <si>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</si>
  <si>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</si>
  <si>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</si>
  <si>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</si>
  <si>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</si>
  <si>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</si>
  <si>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</si>
  <si>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</si>
  <si>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</si>
  <si>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</si>
  <si>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</si>
  <si>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</si>
  <si>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</si>
  <si>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</si>
  <si>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</si>
  <si>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</si>
  <si>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</si>
  <si>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</si>
  <si>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</si>
  <si>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</si>
  <si>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</si>
  <si>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</si>
  <si>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</si>
  <si>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</si>
  <si>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</si>
  <si>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</si>
  <si>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</si>
  <si>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</si>
  <si>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</si>
  <si>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</si>
  <si>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</si>
  <si>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</si>
  <si>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</si>
  <si>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</si>
  <si>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</si>
  <si>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</si>
  <si>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</si>
  <si>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</si>
  <si>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</si>
  <si>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</si>
  <si>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</si>
  <si>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</si>
  <si>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</si>
  <si>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</si>
  <si>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</si>
  <si>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</si>
  <si>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</si>
  <si>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</si>
  <si>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</si>
  <si>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</si>
  <si>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</si>
  <si>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</si>
  <si>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</si>
  <si>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</si>
  <si>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</si>
  <si>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</si>
  <si>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</si>
  <si>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</si>
  <si>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</si>
  <si>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</si>
  <si>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</si>
  <si>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</si>
  <si>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</si>
  <si>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</si>
  <si>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</si>
  <si>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</si>
  <si>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</si>
  <si>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</si>
  <si>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</si>
  <si>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</si>
  <si>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</si>
  <si>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</si>
  <si>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</si>
  <si>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</si>
  <si>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</si>
  <si>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</si>
  <si>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</si>
  <si>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</si>
  <si>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</si>
  <si>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</si>
  <si>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</si>
  <si>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</si>
  <si>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</si>
  <si>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</si>
  <si>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</si>
  <si>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</si>
  <si>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</si>
  <si>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</si>
  <si>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</si>
  <si>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</si>
  <si>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</si>
  <si>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</si>
  <si>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</si>
  <si>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</si>
  <si>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</si>
  <si>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</si>
  <si>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</si>
  <si>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</si>
  <si>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</si>
  <si>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</si>
  <si>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</si>
  <si>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</si>
  <si>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</si>
  <si>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</si>
  <si>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</si>
  <si>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</si>
  <si>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</si>
  <si>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</si>
  <si>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www.mures.ru</t>
  </si>
  <si>
    <t>https://portal.eias.ru/Portal/DownloadPage.aspx?type=12&amp;guid=ca1dfc22-ac66-4dfc-8d6b-e4675d2519b2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</si>
  <si>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</si>
  <si>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https://portal.eias.ru/Portal/DownloadPage.aspx?type=12&amp;guid=5081c4e0-019d-43c4-8f2a-87592ccedaef</t>
  </si>
  <si>
    <t>"копии учредительных документов (для физических лиц - копия паспорта или иного документа, удостоверяющего личность), а также документы, подтверждающие полномочия лица, подписавшего заявление "</t>
  </si>
  <si>
    <t>https://portal.eias.ru/Portal/DownloadPage.aspx?type=12&amp;guid=c93f5b95-61de-4013-a32c-2db3a8351a4e</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</si>
  <si>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</si>
  <si>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"копии правоустанавливающих и правоудостоверяющих документов на земельный участок, на котором размещен (планируется к размещению) подключаемый объект или который является подключаемым объектом, за исключением случаев комплексного развития территории, строительства объектов федерального, регионального значения и местного значения. При представлении в качестве правоудостоверяющего документа выписки из Единого государственного реестра недвижимости такая выписка должна быть получена не ранее чем за 30 календарных дней до дня направления заявления о подключении "</t>
  </si>
  <si>
    <t>"копия договора о комплексном развитии территории, копии утвержденных в установленных порядке проекта планировки территории комплексного развития, комплексной схемы инженерного обеспечения территории комплексного развития, схемы расположения земельного участка или земельных участков на кадастровом плане территории, градостроительном плане земельного участка (при обращении лиц, заключивших договор о комплексном развитии территории) "</t>
  </si>
  <si>
    <t>"копии решения о предварительном согласовании предоставления земельного участка в  целях строительства объектов федерального, регионального и местного значения, утвержденного проекта межевания территории и (или) градостроительного плана земельного участка и утвержденной в соответствии с земельным законодательством схемы расположения земельного участка или земельных участков на кадастровом плане территории (при строительстве объектов федерального, регионального и местного значения) "</t>
  </si>
  <si>
    <t>"копии правоустанавливающих и правоудостоверяющих документов на подключаемый объект, ранее построенный и введенный в эксплуатацию, а для строящихся объектов - копия разрешения на строительство (за исключением объектов, для строительства которых в соответствии с Градостроительным кодексом Российской Федерации выдача разрешения на строительство не требуется, и объектов, строительство которых находится в стадии архитектурно-строительного проектирования, а также за исключением случаев подключения земельных участков к централизованным ливневым системам водоотведения и централизованным общесплавным системам водоотведения). При представлении в качестве правоудостоверяющего документа выписки из Единого государственного реестра недвижимости такая выписка должна быть получена не ранее чем за 30 календарных дней до дня направления заявления о подключении "</t>
  </si>
  <si>
    <t>ситуационный план расположения объекта с привязкой к территории населенного пункта</t>
  </si>
  <si>
    <t>"топографическая карта земельного участка, на котором размещен (планируется к размещению) подключаемый объект, в масштабе 1:500 со всеми наземными и подземными коммуникациями и сооружениями, с указанием границ такого земельного участка, согласованная с эксплуатирующими организациями "</t>
  </si>
  <si>
    <t>3.8</t>
  </si>
  <si>
    <t>"баланс потребления горячей воды подключаемого объекта (с указанием целей использования горячей воды) "</t>
  </si>
  <si>
    <t>3.9</t>
  </si>
  <si>
    <t>"градостроительный план земельного участка, проект планировки территории и проект межевания территории, в случае, если договором о подключении будет предусмотрено осуществление исполнителем работ по архитектурно-строительному проектированию, строительству, реконструкции или модернизации объектов централизованных систем горячего водоснабжения на земельном участке заявителя (за исключением подключения жилых домов и ранее построенных, но не подключенных подключаемых объектов) "</t>
  </si>
  <si>
    <t>Постановление Правительства РФ от 30.11.2021 N 2130</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</si>
  <si>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</si>
  <si>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</si>
  <si>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(8152) 68-63-28, 69-15-37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</si>
  <si>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</si>
  <si>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</si>
  <si>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Канцелярия (прием заявок): 183038, г. Мурманск, ул. Свердлова, д.39 корпус 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</si>
  <si>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</si>
  <si>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</si>
  <si>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с 08:30 до 17:30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</si>
  <si>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</si>
  <si>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</si>
  <si>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</si>
  <si>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</si>
  <si>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</si>
  <si>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</si>
  <si>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</si>
  <si>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</si>
  <si>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</si>
  <si>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</si>
  <si>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</si>
  <si>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</si>
  <si>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</si>
  <si>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</si>
  <si>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</si>
  <si>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</si>
  <si>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</si>
  <si>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</si>
  <si>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</si>
  <si>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</si>
  <si>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</si>
  <si>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</si>
  <si>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</si>
  <si>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</si>
  <si>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</si>
  <si>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</si>
  <si>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</si>
  <si>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</si>
  <si>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</si>
  <si>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</si>
  <si>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</si>
  <si>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</si>
  <si>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</si>
  <si>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</si>
  <si>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</si>
  <si>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</si>
  <si>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</si>
  <si>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</si>
  <si>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</si>
  <si>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</si>
  <si>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</si>
  <si>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</si>
  <si>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</si>
  <si>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</si>
  <si>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</si>
  <si>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</si>
  <si>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</si>
  <si>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</si>
  <si>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</si>
  <si>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</si>
  <si>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</si>
  <si>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</si>
  <si>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</si>
  <si>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</si>
  <si>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</si>
  <si>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</si>
  <si>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</si>
  <si>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</si>
  <si>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</si>
  <si>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</si>
  <si>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</si>
  <si>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</si>
  <si>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</si>
  <si>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</si>
  <si>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</si>
  <si>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</si>
  <si>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</si>
  <si>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</si>
  <si>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</si>
  <si>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</si>
  <si>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</si>
  <si>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</si>
  <si>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</si>
  <si>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</si>
  <si>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</si>
  <si>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</si>
  <si>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</si>
  <si>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</si>
  <si>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</si>
  <si>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</si>
  <si>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</si>
  <si>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</si>
  <si>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</si>
  <si>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</si>
  <si>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</si>
  <si>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</si>
  <si>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</si>
  <si>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</si>
  <si>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</si>
  <si>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</si>
  <si>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</si>
  <si>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</si>
  <si>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</si>
  <si>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</si>
  <si>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</si>
  <si>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</si>
  <si>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</si>
  <si>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</si>
  <si>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</si>
  <si>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</si>
  <si>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</si>
  <si>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</si>
  <si>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</si>
  <si>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</si>
  <si>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</si>
  <si>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</si>
  <si>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</si>
  <si>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</si>
  <si>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</si>
  <si>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</si>
  <si>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</si>
  <si>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</si>
  <si>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</si>
  <si>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</si>
  <si>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</si>
  <si>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</si>
  <si>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</si>
  <si>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</si>
  <si>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</si>
  <si>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</si>
  <si>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</si>
  <si>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</si>
  <si>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</si>
  <si>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</si>
  <si>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</si>
  <si>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</si>
  <si>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</si>
  <si>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</si>
  <si>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</si>
  <si>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</si>
  <si>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</si>
  <si>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</si>
  <si>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</si>
  <si>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</si>
  <si>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</si>
  <si>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</si>
  <si>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</si>
  <si>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</si>
  <si>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</si>
  <si>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</si>
  <si>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</si>
  <si>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</si>
  <si>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</si>
  <si>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</si>
  <si>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</si>
  <si>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</si>
  <si>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</si>
  <si>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</si>
  <si>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</si>
  <si>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</si>
  <si>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</si>
  <si>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</si>
  <si>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</si>
  <si>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</si>
  <si>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</si>
  <si>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</si>
  <si>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</si>
  <si>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</si>
  <si>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</si>
  <si>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</si>
  <si>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</si>
  <si>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</si>
  <si>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</si>
  <si>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</si>
  <si>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</si>
  <si>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</si>
  <si>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</si>
  <si>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</si>
  <si>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</si>
  <si>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</si>
  <si>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</si>
  <si>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</si>
  <si>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</si>
  <si>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</si>
  <si>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</si>
  <si>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</si>
  <si>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</si>
  <si>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</si>
  <si>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</si>
  <si>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</si>
  <si>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</si>
  <si>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</si>
  <si>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</si>
  <si>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</si>
  <si>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</si>
  <si>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</si>
  <si>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</si>
  <si>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</si>
  <si>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</si>
  <si>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</si>
  <si>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</si>
  <si>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</si>
  <si>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</si>
  <si>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</si>
  <si>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</si>
  <si>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</si>
  <si>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</si>
  <si>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</si>
  <si>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</si>
  <si>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</si>
  <si>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</si>
  <si>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</si>
  <si>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</si>
  <si>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</si>
  <si>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</si>
  <si>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</si>
  <si>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</si>
  <si>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</si>
  <si>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</si>
  <si>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</si>
  <si>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</si>
  <si>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</si>
  <si>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</si>
  <si>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</si>
  <si>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</si>
  <si>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</si>
  <si>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</si>
  <si>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</si>
  <si>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</si>
  <si>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</si>
  <si>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</si>
  <si>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</si>
  <si>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</si>
  <si>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</si>
  <si>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</si>
  <si>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</si>
  <si>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</si>
  <si>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</si>
  <si>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</si>
  <si>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</si>
  <si>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</si>
  <si>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</si>
  <si>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</si>
  <si>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</si>
  <si>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</si>
  <si>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</si>
  <si>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</si>
  <si>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</si>
  <si>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</si>
  <si>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</si>
  <si>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</si>
  <si>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</si>
  <si>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</si>
  <si>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</si>
  <si>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</si>
  <si>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</si>
  <si>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</si>
  <si>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</si>
  <si>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</si>
  <si>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</si>
  <si>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</si>
  <si>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</si>
  <si>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</si>
  <si>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</si>
  <si>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</si>
  <si>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</si>
  <si>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</si>
  <si>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</si>
  <si>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</si>
  <si>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</si>
  <si>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</si>
  <si>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</si>
  <si>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</si>
  <si>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</si>
  <si>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</si>
  <si>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</si>
  <si>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</si>
  <si>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</si>
  <si>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</si>
  <si>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</si>
  <si>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</si>
  <si>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</si>
  <si>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</si>
  <si>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</si>
  <si>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</si>
  <si>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</si>
  <si>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</si>
  <si>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</si>
  <si>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</si>
  <si>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</si>
  <si>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</si>
  <si>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</si>
  <si>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</si>
  <si>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</si>
  <si>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</si>
  <si>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</si>
  <si>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</si>
  <si>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</si>
  <si>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</si>
  <si>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</si>
  <si>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</si>
  <si>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</si>
  <si>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</si>
  <si>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</si>
  <si>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</si>
  <si>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</si>
  <si>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</si>
  <si>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</si>
  <si>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</si>
  <si>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</si>
  <si>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</si>
  <si>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</si>
  <si>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</si>
  <si>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</si>
  <si>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</si>
  <si>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</si>
  <si>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</si>
  <si>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</si>
  <si>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</si>
  <si>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</si>
  <si>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</si>
  <si>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</si>
  <si>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</si>
  <si>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</si>
  <si>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</si>
  <si>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</si>
  <si>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</si>
  <si>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</si>
  <si>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</si>
  <si>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</si>
  <si>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</si>
  <si>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</si>
  <si>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</si>
  <si>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</si>
  <si>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</si>
  <si>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</si>
  <si>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</si>
  <si>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</si>
  <si>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</si>
  <si>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</si>
  <si>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</si>
  <si>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</si>
  <si>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</si>
  <si>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</si>
  <si>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</si>
  <si>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</si>
  <si>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</si>
  <si>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</si>
  <si>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</si>
  <si>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</si>
  <si>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</si>
  <si>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</si>
  <si>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</si>
  <si>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</si>
  <si>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</si>
  <si>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</si>
  <si>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</si>
  <si>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</si>
  <si>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</si>
  <si>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</si>
  <si>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</si>
  <si>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</si>
  <si>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</si>
  <si>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</si>
  <si>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</si>
  <si>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</si>
  <si>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</si>
  <si>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</si>
  <si>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</si>
  <si>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</si>
  <si>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</si>
  <si>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</si>
  <si>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</si>
  <si>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</si>
  <si>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</si>
  <si>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</si>
  <si>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</si>
  <si>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</si>
  <si>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</si>
  <si>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</si>
  <si>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</si>
  <si>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</si>
  <si>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</si>
  <si>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</si>
  <si>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</si>
  <si>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</si>
  <si>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</si>
  <si>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</si>
  <si>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</si>
  <si>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</si>
  <si>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</si>
  <si>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</si>
  <si>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</si>
  <si>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</si>
  <si>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</si>
  <si>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</si>
  <si>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</si>
  <si>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</si>
  <si>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</si>
  <si>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</si>
  <si>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</si>
  <si>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</si>
  <si>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</si>
  <si>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</si>
  <si>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</si>
  <si>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</si>
  <si>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</si>
  <si>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</si>
  <si>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</si>
  <si>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</si>
  <si>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</si>
  <si>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</si>
  <si>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</si>
  <si>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</si>
  <si>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</si>
  <si>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</si>
  <si>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</si>
  <si>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</si>
  <si>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</si>
  <si>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</si>
  <si>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</si>
  <si>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</si>
  <si>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</si>
  <si>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</si>
  <si>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</si>
  <si>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</si>
  <si>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</si>
  <si>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</si>
  <si>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</si>
  <si>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</si>
  <si>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</si>
  <si>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</si>
  <si>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</si>
  <si>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</si>
  <si>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</si>
  <si>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</si>
  <si>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</si>
  <si>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</si>
  <si>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</si>
  <si>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</si>
  <si>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</si>
  <si>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</si>
  <si>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</si>
  <si>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</si>
  <si>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</si>
  <si>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</si>
  <si>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</si>
  <si>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</si>
  <si>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</si>
  <si>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</si>
  <si>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</si>
  <si>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</si>
  <si>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</si>
  <si>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</si>
  <si>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</si>
  <si>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</si>
  <si>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</si>
  <si>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</si>
  <si>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</si>
  <si>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</si>
  <si>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</si>
  <si>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</si>
  <si>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</si>
  <si>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</si>
  <si>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</si>
  <si>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</si>
  <si>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</si>
  <si>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</si>
  <si>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</si>
  <si>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</si>
  <si>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</si>
  <si>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</si>
  <si>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</si>
  <si>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</si>
  <si>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</si>
  <si>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</si>
  <si>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</si>
  <si>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</si>
  <si>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</si>
  <si>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</si>
  <si>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</si>
  <si>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</si>
  <si>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</si>
  <si>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</si>
  <si>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</si>
  <si>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</si>
  <si>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</si>
  <si>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</si>
  <si>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</si>
  <si>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</si>
  <si>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</si>
  <si>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</si>
  <si>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</si>
  <si>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</si>
  <si>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</si>
  <si>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</si>
  <si>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</si>
  <si>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</si>
  <si>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</si>
  <si>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</si>
  <si>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</si>
  <si>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</si>
  <si>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</si>
  <si>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</si>
  <si>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</si>
  <si>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</si>
  <si>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</si>
  <si>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</si>
  <si>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</si>
  <si>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</si>
  <si>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</si>
  <si>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</si>
  <si>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</si>
  <si>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</si>
  <si>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</si>
  <si>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</si>
  <si>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</si>
  <si>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</si>
  <si>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</si>
  <si>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</si>
  <si>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</si>
  <si>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</si>
  <si>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</si>
  <si>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</si>
  <si>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</si>
  <si>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</si>
  <si>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</si>
  <si>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</si>
  <si>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</si>
  <si>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</si>
  <si>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</si>
  <si>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</si>
  <si>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</si>
  <si>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</si>
  <si>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</si>
  <si>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</si>
  <si>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</si>
  <si>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</si>
  <si>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</si>
  <si>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</si>
  <si>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</si>
  <si>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</si>
  <si>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</si>
  <si>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</si>
  <si>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</si>
  <si>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</si>
  <si>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</si>
  <si>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</si>
  <si>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</si>
  <si>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</si>
  <si>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</si>
  <si>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</si>
  <si>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</si>
  <si>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</si>
  <si>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</si>
  <si>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</si>
  <si>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</si>
  <si>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</si>
  <si>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</si>
  <si>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</si>
  <si>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</si>
  <si>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</si>
  <si>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</si>
  <si>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</si>
  <si>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</si>
  <si>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</si>
  <si>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</si>
  <si>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</si>
  <si>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</si>
  <si>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</si>
  <si>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</si>
  <si>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</si>
  <si>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</si>
  <si>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</si>
  <si>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</si>
  <si>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</si>
  <si>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</si>
  <si>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</si>
  <si>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</si>
  <si>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</si>
  <si>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</si>
  <si>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</si>
  <si>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</si>
  <si>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</si>
  <si>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</si>
  <si>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</si>
  <si>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</si>
  <si>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</si>
  <si>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</si>
  <si>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</si>
  <si>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</si>
  <si>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</si>
  <si>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</si>
  <si>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</si>
  <si>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</si>
  <si>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</si>
  <si>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</si>
  <si>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</si>
  <si>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</si>
  <si>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</si>
  <si>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</si>
  <si>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</si>
  <si>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</si>
  <si>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</si>
  <si>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</si>
  <si>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</si>
  <si>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</si>
  <si>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</si>
  <si>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</si>
  <si>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</si>
  <si>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</si>
  <si>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</si>
  <si>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</si>
  <si>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</si>
  <si>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</si>
  <si>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</si>
  <si>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</si>
  <si>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</si>
  <si>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</si>
  <si>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</si>
  <si>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</si>
  <si>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</si>
  <si>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</si>
  <si>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</si>
  <si>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</si>
  <si>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</si>
  <si>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</si>
  <si>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</si>
  <si>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</si>
  <si>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</si>
  <si>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</si>
  <si>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</si>
  <si>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</si>
  <si>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</si>
  <si>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</si>
  <si>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</si>
  <si>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</si>
  <si>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</si>
  <si>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</si>
  <si>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</si>
  <si>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</si>
  <si>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</si>
  <si>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</si>
  <si>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</si>
  <si>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</si>
  <si>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</si>
  <si>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</si>
  <si>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</si>
  <si>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</si>
  <si>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</si>
  <si>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</si>
  <si>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</si>
  <si>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</si>
  <si>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</si>
  <si>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</si>
  <si>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</si>
  <si>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</si>
  <si>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</si>
  <si>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</si>
  <si>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</si>
  <si>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</si>
  <si>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</si>
  <si>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</si>
  <si>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</si>
  <si>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</si>
  <si>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</si>
  <si>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</si>
  <si>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</si>
  <si>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</si>
  <si>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</si>
  <si>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</si>
  <si>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</si>
  <si>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</si>
  <si>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</si>
  <si>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</si>
  <si>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</si>
  <si>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</si>
  <si>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</si>
  <si>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</si>
  <si>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</si>
  <si>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</si>
  <si>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</si>
  <si>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</si>
  <si>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</si>
  <si>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</si>
  <si>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</si>
  <si>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</si>
  <si>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</si>
  <si>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</si>
  <si>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</si>
  <si>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</si>
  <si>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</si>
  <si>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</si>
  <si>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</si>
  <si>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</si>
  <si>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</si>
  <si>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</si>
  <si>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</si>
  <si>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</si>
  <si>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</si>
  <si>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</si>
  <si>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</si>
  <si>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</si>
  <si>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</si>
  <si>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</si>
  <si>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</si>
  <si>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</si>
  <si>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</si>
  <si>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</si>
  <si>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</si>
  <si>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</si>
  <si>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</si>
  <si>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</si>
  <si>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</si>
  <si>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</si>
  <si>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</si>
  <si>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</si>
  <si>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</si>
  <si>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</si>
  <si>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</si>
  <si>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</si>
  <si>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</si>
  <si>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</si>
  <si>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</si>
  <si>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</si>
  <si>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</si>
  <si>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</si>
  <si>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</si>
  <si>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</si>
  <si>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</si>
  <si>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</si>
  <si>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</si>
  <si>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</si>
  <si>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</si>
  <si>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</si>
  <si>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</si>
  <si>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</si>
  <si>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</si>
  <si>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</si>
  <si>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</si>
  <si>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</si>
  <si>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</si>
  <si>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</si>
  <si>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</si>
  <si>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</si>
  <si>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</si>
  <si>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</si>
  <si>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</si>
  <si>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</si>
  <si>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</si>
  <si>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</si>
  <si>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</si>
  <si>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</si>
  <si>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</si>
  <si>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</si>
  <si>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</si>
  <si>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</si>
  <si>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</si>
  <si>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</si>
  <si>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</si>
  <si>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</si>
  <si>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</si>
  <si>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</si>
  <si>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Постановление Комитета по тарифному регулированию Мурманской области от 19.12.2025 № 53/114 "О внесении изменений в постановление Комитета по тарифному регулированию Мурманской области от 18.11.2022 № 44/100 в связи с корректировкой тарифов, ранее установленных АО "МЭС"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</si>
  <si>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</si>
  <si>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</si>
  <si>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</si>
  <si>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</si>
  <si>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</si>
  <si>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</si>
  <si>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</si>
  <si>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</si>
  <si>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</si>
  <si>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</si>
  <si>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</si>
  <si>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</si>
  <si>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</si>
  <si>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</si>
  <si>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</si>
  <si>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</si>
  <si>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</si>
  <si>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</si>
  <si>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</si>
  <si>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</si>
  <si>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</si>
  <si>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</si>
  <si>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</si>
  <si>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</si>
  <si>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</si>
  <si>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</si>
  <si>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</si>
  <si>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</si>
  <si>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</si>
  <si>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</si>
  <si>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</si>
  <si>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</si>
  <si>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</si>
  <si>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</si>
  <si>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</si>
  <si>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</si>
  <si>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</si>
  <si>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</si>
  <si>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</si>
  <si>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</si>
  <si>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</si>
  <si>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</si>
  <si>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</si>
  <si>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</si>
  <si>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</si>
  <si>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</si>
  <si>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</si>
  <si>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</si>
  <si>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</si>
  <si>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</si>
  <si>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</si>
  <si>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</si>
  <si>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</si>
  <si>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</si>
  <si>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</si>
  <si>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</si>
  <si>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</si>
  <si>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</si>
  <si>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</si>
  <si>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</si>
  <si>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</si>
  <si>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</si>
  <si>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</si>
  <si>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</si>
  <si>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</si>
  <si>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</si>
  <si>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</si>
  <si>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</si>
  <si>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</si>
  <si>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</si>
  <si>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</si>
  <si>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</si>
  <si>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</si>
  <si>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</si>
  <si>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</si>
  <si>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</si>
  <si>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</si>
  <si>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</si>
  <si>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</si>
  <si>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</si>
  <si>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</si>
  <si>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</si>
  <si>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</si>
  <si>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</si>
  <si>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</si>
  <si>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</si>
  <si>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</si>
  <si>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</si>
  <si>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</si>
  <si>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</si>
  <si>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</si>
  <si>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</si>
  <si>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</si>
  <si>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</si>
  <si>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</si>
  <si>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</si>
  <si>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</si>
  <si>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</si>
  <si>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</si>
  <si>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</si>
  <si>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</si>
  <si>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</si>
  <si>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</si>
  <si>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</si>
  <si>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</si>
  <si>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</si>
  <si>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</si>
  <si>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</si>
  <si>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</si>
  <si>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</si>
  <si>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</si>
  <si>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</si>
  <si>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</si>
  <si>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</si>
  <si>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</si>
  <si>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</si>
  <si>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</si>
  <si>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</si>
  <si>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</si>
  <si>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</si>
  <si>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</si>
  <si>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</si>
  <si>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</si>
  <si>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</si>
  <si>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</si>
  <si>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</si>
  <si>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</si>
  <si>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</si>
  <si>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</si>
  <si>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</si>
  <si>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</si>
  <si>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</si>
  <si>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</si>
  <si>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</si>
  <si>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</si>
  <si>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</si>
  <si>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</si>
  <si>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</si>
  <si>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</si>
  <si>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</si>
  <si>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</si>
  <si>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</si>
  <si>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</si>
  <si>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</si>
  <si>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</si>
  <si>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</si>
  <si>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</si>
  <si>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</si>
  <si>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</si>
  <si>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</si>
  <si>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</si>
  <si>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</si>
  <si>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</si>
  <si>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</si>
  <si>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</si>
  <si>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</si>
  <si>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</si>
  <si>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</si>
  <si>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</si>
  <si>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</si>
  <si>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</si>
  <si>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</si>
  <si>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</si>
  <si>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</si>
  <si>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</si>
  <si>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</si>
  <si>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</si>
  <si>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</si>
  <si>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</si>
  <si>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</si>
  <si>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</si>
  <si>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</si>
  <si>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</si>
  <si>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</si>
  <si>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</si>
  <si>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</si>
  <si>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</si>
  <si>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</si>
  <si>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</si>
  <si>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</si>
  <si>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</si>
  <si>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</si>
  <si>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</si>
  <si>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</si>
  <si>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</si>
  <si>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</si>
  <si>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</si>
  <si>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</si>
  <si>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</si>
  <si>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</si>
  <si>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</si>
  <si>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</si>
  <si>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</si>
  <si>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</si>
  <si>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</si>
  <si>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</si>
  <si>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</si>
  <si>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</si>
  <si>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</si>
  <si>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</si>
  <si>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</si>
  <si>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</si>
  <si>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</si>
  <si>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</si>
  <si>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</si>
  <si>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</si>
  <si>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</si>
  <si>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</si>
  <si>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</si>
  <si>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</si>
  <si>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</si>
  <si>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</si>
  <si>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</si>
  <si>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</si>
  <si>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</si>
  <si>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</si>
  <si>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</si>
  <si>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</si>
  <si>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</si>
  <si>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</si>
  <si>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</si>
  <si>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</si>
  <si>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</si>
  <si>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</si>
  <si>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</si>
  <si>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</si>
  <si>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</si>
  <si>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</si>
  <si>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</si>
  <si>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</si>
  <si>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</si>
  <si>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</si>
  <si>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</si>
  <si>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</si>
  <si>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</si>
  <si>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</si>
  <si>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</si>
  <si>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</si>
  <si>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</si>
  <si>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</si>
  <si>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</si>
  <si>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</si>
  <si>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</si>
  <si>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</si>
  <si>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</si>
  <si>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</si>
  <si>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</si>
  <si>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</si>
  <si>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</si>
  <si>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</si>
  <si>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</si>
  <si>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</si>
  <si>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</si>
  <si>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</si>
  <si>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</si>
  <si>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</si>
  <si>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</si>
  <si>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</si>
  <si>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</si>
  <si>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</si>
  <si>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</si>
  <si>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</si>
  <si>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</si>
  <si>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</si>
  <si>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</si>
  <si>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</si>
  <si>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</si>
  <si>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</si>
  <si>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</si>
  <si>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</si>
  <si>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</si>
  <si>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</si>
  <si>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</si>
  <si>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</si>
  <si>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</si>
  <si>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</si>
  <si>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</si>
  <si>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</si>
  <si>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</si>
  <si>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</si>
  <si>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</si>
  <si>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</si>
  <si>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</si>
  <si>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</si>
  <si>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</si>
  <si>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</si>
  <si>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</si>
  <si>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</si>
  <si>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</si>
  <si>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</si>
  <si>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</si>
  <si>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</si>
  <si>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</si>
  <si>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</si>
  <si>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</si>
  <si>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</si>
  <si>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</si>
  <si>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</si>
  <si>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</si>
  <si>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</si>
  <si>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</si>
  <si>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</si>
  <si>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</si>
  <si>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</si>
  <si>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</si>
  <si>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</si>
  <si>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</si>
  <si>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</si>
  <si>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</si>
  <si>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</si>
  <si>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</si>
  <si>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</si>
  <si>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</si>
  <si>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</si>
  <si>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</si>
  <si>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</si>
  <si>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</si>
  <si>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</si>
  <si>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</si>
  <si>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</si>
  <si>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</si>
  <si>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</si>
  <si>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</si>
  <si>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</si>
  <si>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</si>
  <si>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</si>
  <si>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</si>
  <si>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</si>
  <si>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</si>
  <si>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</si>
  <si>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</si>
  <si>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</si>
  <si>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</si>
  <si>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</si>
  <si>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</si>
  <si>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</si>
  <si>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</si>
  <si>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</si>
  <si>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</si>
  <si>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</si>
  <si>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</si>
  <si>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</si>
  <si>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</si>
  <si>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</si>
  <si>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</si>
  <si>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</si>
  <si>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</si>
  <si>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</si>
  <si>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</si>
  <si>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</si>
  <si>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</si>
  <si>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</si>
  <si>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</si>
  <si>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</si>
  <si>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</si>
  <si>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</si>
  <si>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</si>
  <si>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</si>
  <si>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</si>
  <si>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</si>
  <si>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</si>
  <si>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</si>
  <si>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</si>
  <si>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</si>
  <si>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</si>
  <si>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</si>
  <si>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</si>
  <si>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</si>
  <si>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</si>
  <si>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</si>
  <si>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</si>
  <si>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</si>
  <si>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</si>
  <si>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</si>
  <si>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</si>
  <si>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</si>
  <si>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</si>
  <si>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</si>
  <si>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</si>
  <si>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</si>
  <si>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</si>
  <si>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</si>
  <si>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</si>
  <si>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</si>
  <si>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</si>
  <si>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</si>
  <si>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</si>
  <si>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</si>
  <si>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</si>
  <si>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</si>
  <si>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</si>
  <si>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</si>
  <si>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</si>
  <si>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</si>
  <si>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</si>
  <si>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</si>
  <si>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</si>
  <si>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</si>
  <si>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</si>
  <si>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</si>
  <si>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</si>
  <si>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</si>
  <si>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</si>
  <si>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</si>
  <si>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</si>
  <si>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</si>
  <si>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</si>
  <si>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</si>
  <si>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</si>
  <si>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</si>
  <si>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</si>
  <si>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</si>
  <si>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</si>
  <si>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</si>
  <si>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</si>
  <si>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</si>
  <si>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</si>
  <si>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</si>
  <si>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</si>
  <si>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</si>
  <si>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</si>
  <si>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</si>
  <si>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</si>
  <si>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</si>
  <si>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</si>
  <si>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</si>
  <si>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</si>
  <si>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</si>
  <si>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</si>
  <si>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</si>
  <si>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</si>
  <si>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</si>
  <si>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</si>
  <si>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</si>
  <si>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</si>
  <si>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26631728</t>
  </si>
  <si>
    <t>Кольское ГОУ ДРСП</t>
  </si>
  <si>
    <t>5105020148</t>
  </si>
  <si>
    <t>23-11-2022 00:00:00</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</si>
  <si>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</si>
  <si>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</si>
  <si>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</si>
  <si>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</si>
  <si>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</si>
  <si>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</si>
  <si>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</si>
  <si>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</si>
  <si>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</si>
  <si>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</si>
  <si>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</si>
  <si>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</si>
  <si>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</si>
  <si>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</si>
  <si>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</si>
  <si>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</si>
  <si>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21-05-2025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</si>
  <si>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</si>
  <si>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</si>
  <si>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</si>
  <si>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</si>
  <si>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</si>
  <si>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</si>
  <si>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</si>
  <si>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</si>
  <si>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</si>
  <si>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</si>
  <si>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</si>
  <si>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</si>
  <si>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</si>
  <si>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</si>
  <si>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</si>
  <si>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</si>
  <si>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</si>
  <si>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</si>
  <si>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26319744</t>
  </si>
  <si>
    <t>МУП "Кировская городская электрическая сеть"</t>
  </si>
  <si>
    <t>5103021241</t>
  </si>
  <si>
    <t>01-10-2024 00:00:00</t>
  </si>
  <si>
    <t>28875370</t>
  </si>
  <si>
    <t>МУП "Лавна"</t>
  </si>
  <si>
    <t>5105032753</t>
  </si>
  <si>
    <t>29-10-2024 00:00:00</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</si>
  <si>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</si>
  <si>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</si>
  <si>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</si>
  <si>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</si>
  <si>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</si>
  <si>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</si>
  <si>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</si>
  <si>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</si>
  <si>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</si>
  <si>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</si>
  <si>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</si>
  <si>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</si>
  <si>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</si>
  <si>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</si>
  <si>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27556184</t>
  </si>
  <si>
    <t>МУП "ТУЖКК"</t>
  </si>
  <si>
    <t>5105032418</t>
  </si>
  <si>
    <t>18-07-2022 00:00:00</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</si>
  <si>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</si>
  <si>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</si>
  <si>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</si>
  <si>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</si>
  <si>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</si>
  <si>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</si>
  <si>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</si>
  <si>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</si>
  <si>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</si>
  <si>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</si>
  <si>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</si>
  <si>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</si>
  <si>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</si>
  <si>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</si>
  <si>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</si>
  <si>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</si>
  <si>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</si>
  <si>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</si>
  <si>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</si>
  <si>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</si>
  <si>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</si>
  <si>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</si>
  <si>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</si>
  <si>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</si>
  <si>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28459731</t>
  </si>
  <si>
    <t>МУП с.п. Тулома "УЖКХ"</t>
  </si>
  <si>
    <t>5105200020</t>
  </si>
  <si>
    <t>29-08-2022 00:00:00</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</si>
  <si>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</si>
  <si>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</si>
  <si>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</si>
  <si>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</si>
  <si>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</si>
  <si>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</si>
  <si>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</si>
  <si>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</si>
  <si>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</si>
  <si>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</si>
  <si>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</si>
  <si>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</si>
  <si>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</si>
  <si>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</si>
  <si>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</si>
  <si>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</si>
  <si>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</si>
  <si>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</si>
  <si>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</si>
  <si>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</si>
  <si>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</si>
  <si>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</si>
  <si>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</si>
  <si>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</si>
  <si>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</si>
  <si>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</si>
  <si>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</si>
  <si>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</si>
  <si>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</si>
  <si>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</si>
  <si>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28981214</t>
  </si>
  <si>
    <t>ООО "СМАРТ ЭНЕРГО"</t>
  </si>
  <si>
    <t>5190048543</t>
  </si>
  <si>
    <t>26-06-2023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</si>
  <si>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</si>
  <si>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</si>
  <si>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</si>
  <si>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</si>
  <si>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</si>
  <si>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</si>
  <si>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</si>
  <si>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</si>
  <si>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</si>
  <si>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</si>
  <si>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</si>
  <si>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</si>
  <si>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</si>
  <si>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</si>
  <si>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</si>
  <si>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</si>
  <si>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</si>
  <si>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</si>
  <si>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</si>
  <si>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</si>
  <si>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</si>
  <si>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</si>
  <si>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</si>
  <si>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</si>
  <si>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</si>
  <si>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</si>
  <si>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</si>
  <si>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</si>
  <si>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</si>
  <si>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</si>
  <si>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</si>
  <si>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</si>
  <si>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</si>
  <si>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</si>
  <si>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</si>
  <si>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</si>
  <si>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</si>
  <si>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</si>
  <si>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</si>
  <si>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</si>
  <si>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</si>
  <si>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</si>
  <si>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</si>
  <si>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</si>
  <si>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</si>
  <si>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</si>
  <si>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</si>
  <si>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26373354</t>
  </si>
  <si>
    <t>УМ ЖКП п. Туманный</t>
  </si>
  <si>
    <t>5105031559</t>
  </si>
  <si>
    <t>03-07-2002 00:00:00</t>
  </si>
  <si>
    <t>09-06-2023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</si>
  <si>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</si>
  <si>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</si>
  <si>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</si>
  <si>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</si>
  <si>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</si>
  <si>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</si>
  <si>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</si>
  <si>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</si>
  <si>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</si>
  <si>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</si>
  <si>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</si>
  <si>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</si>
  <si>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</si>
  <si>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</si>
  <si>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</si>
  <si>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</si>
  <si>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</si>
  <si>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</si>
  <si>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</si>
  <si>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</si>
  <si>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</si>
  <si>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</si>
  <si>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</si>
  <si>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</si>
  <si>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</si>
  <si>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</si>
  <si>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</si>
  <si>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</si>
  <si>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</si>
  <si>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</si>
  <si>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</si>
  <si>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</si>
  <si>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</si>
  <si>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</si>
  <si>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</si>
  <si>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</si>
  <si>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</si>
  <si>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</si>
  <si>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27562734</t>
  </si>
  <si>
    <t>МАУ "СЕЗ м.о. г.п. Печенга"</t>
  </si>
  <si>
    <t>5109003552</t>
  </si>
  <si>
    <t>28-10-2010 00:00:00</t>
  </si>
  <si>
    <t>15-12-2022 00:00:00</t>
  </si>
  <si>
    <t>26646662</t>
  </si>
  <si>
    <t>МБУ "СЕЗ МО п. Кильдинстрой"</t>
  </si>
  <si>
    <t>5105032224</t>
  </si>
  <si>
    <t>26319743</t>
  </si>
  <si>
    <t>МУП "Горэлектросеть" ЗАТО г. Островной</t>
  </si>
  <si>
    <t>5114120981</t>
  </si>
  <si>
    <t>511401001</t>
  </si>
  <si>
    <t>31618229</t>
  </si>
  <si>
    <t>МУП "Ковдорводоканал"</t>
  </si>
  <si>
    <t>5104005443</t>
  </si>
  <si>
    <t>01-07-2022 00:00:00</t>
  </si>
  <si>
    <t>14-11-2024 00:00:00</t>
  </si>
  <si>
    <t>30946922</t>
  </si>
  <si>
    <t>МУП "Сети Никеля"</t>
  </si>
  <si>
    <t>5109004556</t>
  </si>
  <si>
    <t>30873087</t>
  </si>
  <si>
    <t>МУП "ТВС"</t>
  </si>
  <si>
    <t>5102000827</t>
  </si>
  <si>
    <t>31-05-2022 00:00:00</t>
  </si>
  <si>
    <t>26528627</t>
  </si>
  <si>
    <t>МУП тепловых сетей ЗАТО г. Островной</t>
  </si>
  <si>
    <t>5114020137</t>
  </si>
  <si>
    <t>21-02-2023 00:00:00</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</si>
  <si>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</si>
  <si>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</si>
  <si>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</si>
  <si>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</si>
  <si>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</si>
  <si>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</si>
  <si>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</si>
  <si>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</si>
  <si>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</si>
  <si>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</si>
  <si>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</si>
  <si>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</si>
  <si>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</si>
  <si>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</si>
  <si>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</si>
  <si>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</si>
  <si>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</si>
  <si>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</si>
  <si>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</si>
  <si>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</si>
  <si>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</si>
  <si>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</si>
  <si>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</si>
  <si>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</si>
  <si>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</si>
  <si>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</si>
  <si>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</si>
  <si>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</si>
  <si>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31243294</t>
  </si>
  <si>
    <t>ООО "СпецНордПром"</t>
  </si>
  <si>
    <t>7842108495</t>
  </si>
  <si>
    <t>19-05-2016 00:00:00</t>
  </si>
  <si>
    <t>14-10-2024 00:00:00</t>
  </si>
  <si>
    <t>30873097</t>
  </si>
  <si>
    <t>ООО «ПТФ «Мурманская»</t>
  </si>
  <si>
    <t>5105092390</t>
  </si>
  <si>
    <t>12-08-2024 00:00:00</t>
  </si>
  <si>
    <t>31394853</t>
  </si>
  <si>
    <t>АО "10 СРЗ"</t>
  </si>
  <si>
    <t>5116001041</t>
  </si>
  <si>
    <t>03-06-2010 00:00:00</t>
  </si>
  <si>
    <t>30946916</t>
  </si>
  <si>
    <t>ООО "КС Север-Эйдж"</t>
  </si>
  <si>
    <t>5190068765</t>
  </si>
  <si>
    <t>10-05-2023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</si>
  <si>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</si>
  <si>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</si>
  <si>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</si>
  <si>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</si>
  <si>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</si>
  <si>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</si>
  <si>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</si>
  <si>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</si>
  <si>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</si>
  <si>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28268757</t>
  </si>
  <si>
    <t>ММУП "Городское благоустройство"</t>
  </si>
  <si>
    <t>5107910717</t>
  </si>
  <si>
    <t>21-11-2024 00:00:00</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</si>
  <si>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</si>
  <si>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</si>
  <si>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</si>
  <si>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</si>
  <si>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</si>
  <si>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</si>
  <si>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</si>
  <si>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</si>
  <si>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</si>
  <si>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</si>
  <si>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</si>
  <si>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</si>
  <si>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</si>
  <si>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</si>
  <si>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</si>
  <si>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</si>
  <si>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</si>
  <si>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</si>
  <si>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</si>
  <si>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</si>
  <si>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</si>
  <si>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</si>
  <si>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</si>
  <si>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</si>
  <si>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</si>
  <si>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</si>
  <si>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</si>
  <si>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</si>
  <si>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</si>
  <si>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</si>
  <si>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</si>
  <si>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</si>
  <si>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</si>
  <si>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</si>
  <si>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</si>
  <si>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</si>
  <si>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</si>
  <si>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</si>
  <si>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</si>
  <si>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</si>
  <si>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</si>
  <si>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</si>
  <si>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</si>
  <si>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</si>
  <si>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</si>
  <si>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</si>
  <si>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</si>
  <si>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</si>
  <si>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</si>
  <si>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</si>
  <si>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</si>
  <si>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</si>
  <si>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</si>
  <si>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</si>
  <si>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</si>
  <si>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</si>
  <si>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</si>
  <si>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</si>
  <si>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</si>
  <si>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</si>
  <si>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</si>
  <si>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</si>
  <si>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</si>
  <si>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</si>
  <si>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</si>
  <si>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</si>
  <si>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</si>
  <si>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</si>
  <si>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</si>
  <si>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</si>
  <si>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</si>
  <si>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</si>
  <si>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</si>
  <si>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</si>
  <si>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</si>
  <si>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</si>
  <si>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</si>
  <si>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</si>
  <si>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</si>
  <si>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</si>
  <si>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</si>
  <si>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</si>
  <si>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</si>
  <si>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</si>
  <si>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</si>
  <si>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</si>
  <si>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</si>
  <si>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</si>
  <si>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</si>
  <si>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</si>
  <si>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</si>
  <si>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</si>
  <si>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</si>
  <si>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</si>
  <si>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</si>
  <si>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</si>
  <si>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</si>
  <si>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</si>
  <si>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</si>
  <si>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</si>
  <si>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</si>
  <si>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</si>
  <si>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</si>
  <si>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</si>
  <si>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</si>
  <si>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</si>
  <si>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</si>
  <si>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</si>
  <si>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</si>
  <si>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</si>
  <si>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</si>
  <si>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</si>
  <si>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</si>
  <si>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</si>
  <si>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</si>
  <si>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</si>
  <si>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</si>
  <si>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</si>
  <si>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</si>
  <si>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</si>
  <si>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</si>
  <si>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</si>
  <si>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</si>
  <si>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</si>
  <si>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</si>
  <si>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</si>
  <si>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</si>
  <si>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</si>
  <si>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</si>
  <si>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</si>
  <si>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</si>
  <si>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</si>
  <si>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</si>
  <si>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</si>
  <si>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</si>
  <si>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</si>
  <si>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</si>
  <si>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</si>
  <si>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31.12.2027</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</si>
  <si>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</si>
  <si>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</si>
  <si>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141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</si>
  <si>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31.12.2028</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</si>
  <si>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</si>
  <si>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</si>
  <si>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</si>
  <si>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</si>
  <si>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</si>
  <si>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</si>
  <si>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</si>
  <si>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</si>
  <si>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</si>
  <si>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</si>
  <si>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</si>
  <si>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</si>
  <si>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</si>
  <si>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</si>
  <si>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</si>
  <si>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</si>
  <si>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</si>
  <si>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</si>
  <si>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</si>
  <si>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</si>
  <si>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</si>
  <si>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</si>
  <si>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</si>
  <si>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</si>
  <si>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</si>
  <si>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</si>
  <si>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</si>
  <si>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</si>
  <si>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</si>
  <si>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218 от 19.11.2025 АО "МЭС" в сфере теплоснабжения по модернизации, реконструкции и техническому перевооружению котельных и тепловых сетей на 2025-2028 годы</t>
  </si>
  <si>
    <t>19.11.2025</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</si>
  <si>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</si>
  <si>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</si>
  <si>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</si>
  <si>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</si>
  <si>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</si>
  <si>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</si>
  <si>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</si>
  <si>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</si>
  <si>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</si>
  <si>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</si>
  <si>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</si>
  <si>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</si>
  <si>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</si>
  <si>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</si>
  <si>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</si>
  <si>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</si>
  <si>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</si>
  <si>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</si>
  <si>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</si>
  <si>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</si>
  <si>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</si>
  <si>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</si>
  <si>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</si>
  <si>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</si>
  <si>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</si>
  <si>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</si>
  <si>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</si>
  <si>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</si>
  <si>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</si>
  <si>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</si>
  <si>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13.03.2025 ООО "ПВС" в сфере теплоснабжения по реконструкции объектов на 2025-2033 годы</t>
  </si>
  <si>
    <t>13.03.2025</t>
  </si>
  <si>
    <t>31.12.2033</t>
  </si>
  <si>
    <t>Инвестиционная программа от 16.12.2025 ООО "ИТЭ" в сфере теплоснабжения по модернизации и реконструкции объектов на 2026-2035 годы</t>
  </si>
  <si>
    <t>31.12.2035</t>
  </si>
  <si>
    <t>Инвестиционная программа от 16.12.2025 ООО "ИТЭ" в сфере теплоснабжения по модернизации и реконструкции объектов, на территории городского округа город-герой Мурманск на 2026-2035 годы</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</si>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</sst>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9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gov-murman.ru/bitrix/components/b1team/govmurman.element.file/download.php?ID=473832&amp;FID=684200" TargetMode="External"/><Relationship Id="rId5" Type="http://schemas.openxmlformats.org/officeDocument/2006/relationships/hyperlink" Target="https://npa.gov-murman.ru/bitrix/components/b1team/govmurman.element.file/download.php?ID=559434&amp;FID=881206" TargetMode="External"/><Relationship Id="rId6" Type="http://schemas.openxmlformats.org/officeDocument/2006/relationships/hyperlink" Target="mailto:luhaninaov@mure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mures.ru" TargetMode="External"/><Relationship Id="rId3" Type="http://schemas.openxmlformats.org/officeDocument/2006/relationships/hyperlink" Target="https://portal.eias.ru/Portal/DownloadPage.aspx?type=12&amp;guid=ca1dfc22-ac66-4dfc-8d6b-e4675d2519b2" TargetMode="External"/><Relationship Id="rId4" Type="http://schemas.openxmlformats.org/officeDocument/2006/relationships/hyperlink" Target="https://portal.eias.ru/Portal/DownloadPage.aspx?type=12&amp;guid=5081c4e0-019d-43c4-8f2a-87592ccedaef" TargetMode="External"/><Relationship Id="rId5" Type="http://schemas.openxmlformats.org/officeDocument/2006/relationships/hyperlink" Target="https://portal.eias.ru/Portal/DownloadPage.aspx?type=12&amp;guid=c93f5b95-61de-4013-a32c-2db3a8351a4e" TargetMode="External"/><Relationship Id="rId6" Type="http://schemas.openxmlformats.org/officeDocument/2006/relationships/hyperlink" Target="https://portal.eias.ru/Portal/DownloadPage.aspx?type=12&amp;guid=c93f5b95-61de-4013-a32c-2db3a8351a4e" TargetMode="External"/><Relationship Id="rId7" Type="http://schemas.openxmlformats.org/officeDocument/2006/relationships/hyperlink" Target="https://portal.eias.ru/Portal/DownloadPage.aspx?type=12&amp;guid=c93f5b95-61de-4013-a32c-2db3a8351a4e" TargetMode="External"/><Relationship Id="rId8" Type="http://schemas.openxmlformats.org/officeDocument/2006/relationships/hyperlink" Target="https://portal.eias.ru/Portal/DownloadPage.aspx?type=12&amp;guid=c93f5b95-61de-4013-a32c-2db3a8351a4e" TargetMode="External"/><Relationship Id="rId9" Type="http://schemas.openxmlformats.org/officeDocument/2006/relationships/hyperlink" Target="https://portal.eias.ru/Portal/DownloadPage.aspx?type=12&amp;guid=c93f5b95-61de-4013-a32c-2db3a8351a4e" TargetMode="External"/><Relationship Id="rId10" Type="http://schemas.openxmlformats.org/officeDocument/2006/relationships/hyperlink" Target="https://portal.eias.ru/Portal/DownloadPage.aspx?type=12&amp;guid=c93f5b95-61de-4013-a32c-2db3a8351a4e" TargetMode="External"/><Relationship Id="rId11" Type="http://schemas.openxmlformats.org/officeDocument/2006/relationships/hyperlink" Target="https://portal.eias.ru/Portal/DownloadPage.aspx?type=12&amp;guid=c93f5b95-61de-4013-a32c-2db3a8351a4e" TargetMode="External"/><Relationship Id="rId12" Type="http://schemas.openxmlformats.org/officeDocument/2006/relationships/hyperlink" Target="https://portal.eias.ru/Portal/DownloadPage.aspx?type=12&amp;guid=c93f5b95-61de-4013-a32c-2db3a8351a4e" TargetMode="External"/><Relationship Id="rId13" Type="http://schemas.openxmlformats.org/officeDocument/2006/relationships/hyperlink" Target="https://portal.eias.ru/Portal/DownloadPage.aspx?type=12&amp;guid=c93f5b95-61de-4013-a32c-2db3a8351a4e"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9050B-A6A1-23D8-2D2C-F778701437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84CCA-3465-08C8-2F1D-939D2A4397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86</v>
      </c>
      <c r="H1" s="489" t="s">
        <v>87</v>
      </c>
      <c r="I1" s="489" t="s">
        <v>88</v>
      </c>
      <c r="P1" s="489" t="s">
        <v>86</v>
      </c>
      <c r="Q1" s="489" t="s">
        <v>87</v>
      </c>
      <c r="R1" s="489" t="s">
        <v>88</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407</v>
      </c>
      <c r="F4" s="2238"/>
      <c r="G4" s="2239"/>
      <c r="H4" s="2239"/>
      <c r="I4" s="2240"/>
      <c r="J4" s="491"/>
      <c r="K4" s="453"/>
      <c r="L4" s="453"/>
      <c r="W4" s="447">
        <v>22</v>
      </c>
    </row>
    <row s="1635" customFormat="1" customHeight="1" ht="18">
      <c r="A5" s="759"/>
      <c r="D5" s="822"/>
      <c r="E5" s="2214" t="str">
        <f>IF(org=0,"Не определено",org)</f>
        <v>АО "Мурманэнергосбыт"</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319</v>
      </c>
      <c r="F7" s="2208"/>
      <c r="G7" s="2209"/>
      <c r="H7" s="2209"/>
      <c r="I7" s="2209"/>
      <c r="J7" s="2209"/>
      <c r="K7" s="2209"/>
      <c r="L7" s="2223" t="s">
        <v>320</v>
      </c>
      <c r="W7" s="447">
        <v>14</v>
      </c>
    </row>
    <row customHeight="1" ht="48.29999999999999">
      <c r="D8" s="450"/>
      <c r="E8" s="473" t="s">
        <v>91</v>
      </c>
      <c r="F8" s="823"/>
      <c r="G8" s="465" t="s">
        <v>89</v>
      </c>
      <c r="H8" s="465" t="s">
        <v>90</v>
      </c>
      <c r="I8" s="414" t="s">
        <v>88</v>
      </c>
      <c r="J8" s="414" t="s">
        <v>408</v>
      </c>
      <c r="K8" s="414" t="s">
        <v>409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410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28</v>
      </c>
      <c r="L12" s="2241"/>
      <c r="M12" s="511"/>
      <c r="N12" s="511"/>
      <c r="O12" s="511"/>
      <c r="P12" s="516" t="s">
        <v>411</v>
      </c>
      <c r="Q12" s="516" t="s">
        <v>412</v>
      </c>
      <c r="R12" s="517" t="s">
        <v>413</v>
      </c>
      <c r="S12" s="511" t="s">
        <v>414</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85</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7EEA8-0708-C475-F208-41B5EE5552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422</v>
      </c>
      <c r="M6" s="537"/>
      <c r="P6" s="2257">
        <v>1</v>
      </c>
      <c r="Q6" s="1305"/>
      <c r="R6" s="356"/>
      <c r="S6" s="1309">
        <f>$I6</f>
      </c>
      <c r="T6" s="285" t="s">
        <v>423</v>
      </c>
      <c r="U6" s="300"/>
      <c r="V6" s="2245"/>
      <c r="W6" s="2246"/>
      <c r="X6" s="2246"/>
      <c r="Y6" s="2246"/>
      <c r="Z6" s="2246"/>
      <c r="AA6" s="2246"/>
      <c r="AB6" s="2246"/>
      <c r="AC6" s="2247"/>
      <c r="AD6" s="2245"/>
      <c r="AE6" s="2246"/>
      <c r="AF6" s="2246"/>
      <c r="AG6" s="2246"/>
      <c r="AH6" s="2246"/>
      <c r="AI6" s="2246"/>
      <c r="AJ6" s="2246"/>
      <c r="AK6" s="2246"/>
      <c r="AL6" s="2247"/>
      <c r="AM6" s="1258" t="s">
        <v>424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425</v>
      </c>
      <c r="M7" s="537"/>
      <c r="N7" s="1366"/>
      <c r="P7" s="2257"/>
      <c r="Q7" s="2257">
        <v>1</v>
      </c>
      <c r="R7" s="357"/>
      <c r="S7" s="1309">
        <f>$J7</f>
      </c>
      <c r="T7" s="286" t="s">
        <v>426</v>
      </c>
      <c r="U7" s="300"/>
      <c r="V7" s="2245"/>
      <c r="W7" s="2246"/>
      <c r="X7" s="2246"/>
      <c r="Y7" s="2246"/>
      <c r="Z7" s="2246"/>
      <c r="AA7" s="2246"/>
      <c r="AB7" s="2246"/>
      <c r="AC7" s="2247"/>
      <c r="AD7" s="2245"/>
      <c r="AE7" s="2246"/>
      <c r="AF7" s="2246"/>
      <c r="AG7" s="2246"/>
      <c r="AH7" s="2246"/>
      <c r="AI7" s="2246"/>
      <c r="AJ7" s="2246"/>
      <c r="AK7" s="2246"/>
      <c r="AL7" s="2247"/>
      <c r="AM7" s="1258" t="s">
        <v>427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428</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429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431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434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435</v>
      </c>
      <c r="P22" s="1362"/>
      <c r="Q22" s="1371"/>
      <c r="R22" s="1371"/>
      <c r="S22" s="729"/>
      <c r="T22" s="1160" t="s">
        <v>436</v>
      </c>
      <c r="AA22" s="186" t="s">
        <v>437</v>
      </c>
      <c r="AC22" s="186" t="s">
        <v>438</v>
      </c>
      <c r="AD22" s="1160" t="s">
        <v>436</v>
      </c>
      <c r="AI22" s="186" t="s">
        <v>439</v>
      </c>
      <c r="AK22" s="186" t="s">
        <v>438</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"Мурманэнергосбыт"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326"/>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440</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441</v>
      </c>
      <c r="T31" s="2250"/>
      <c r="U31" s="1372"/>
      <c r="V31" s="2251" t="str">
        <f>IF(TITLE_NUMBER_PR_CHANGE="",IF(TITLE_NUMBER_PR="","",TITLE_NUMBER_PR),TITLE_NUMBER_PR_CHANGE)</f>
        <v>53/113</v>
      </c>
      <c r="W31" s="2251"/>
      <c r="X31" s="2251"/>
      <c r="Y31" s="2251"/>
      <c r="Z31" s="2251"/>
      <c r="AA31" s="2251"/>
      <c r="AB31" s="2251"/>
      <c r="AC31" s="326"/>
      <c r="AD31" s="2251" t="str">
        <f>IF(TITLE_NUMBER_PR_CHANGE="",IF(TITLE_NUMBER_PR="","",TITLE_NUMBER_PR),TITLE_NUMBER_PR_CHANGE)</f>
        <v>53/113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https://npa.gov-murman.ru/bitrix/components/b1team/govmurman.element.file/download.php?ID=559434&amp;FID=881206</v>
      </c>
      <c r="W32" s="2251"/>
      <c r="X32" s="2251"/>
      <c r="Y32" s="2251"/>
      <c r="Z32" s="2251"/>
      <c r="AA32" s="2251"/>
      <c r="AB32" s="2251"/>
      <c r="AC32" s="326"/>
      <c r="AD32" s="2251" t="str">
        <f>IF(TITLE_IST_PUB_CHANGE="",IF(TITLE_IST_PUB="","",TITLE_IST_PUB),TITLE_IST_PUB_CHANGE)</f>
        <v>https://npa.gov-murman.ru/bitrix/components/b1team/govmurman.element.file/download.php?ID=559434&amp;FID=881206</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442</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443</v>
      </c>
      <c r="T35" s="2250"/>
      <c r="U35" s="1372"/>
      <c r="V35" s="2251" t="str">
        <f>IF(TITLE_NUMBER_PR_CHANGE="",IF(TITLE_NUMBER_PR="","",TITLE_NUMBER_PR),TITLE_NUMBER_PR_CHANGE)</f>
        <v>53/113</v>
      </c>
      <c r="W35" s="2251"/>
      <c r="X35" s="2251"/>
      <c r="Y35" s="2251"/>
      <c r="Z35" s="2251"/>
      <c r="AA35" s="2251"/>
      <c r="AB35" s="2251"/>
      <c r="AC35" s="326"/>
      <c r="AD35" s="2251" t="str">
        <f>IF(TITLE_NUMBER_PR_CHANGE="",IF(TITLE_NUMBER_PR="","",TITLE_NUMBER_PR),TITLE_NUMBER_PR_CHANGE)</f>
        <v>53/113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444</v>
      </c>
      <c r="AD36" s="326"/>
      <c r="AE36" s="326"/>
      <c r="AF36" s="326"/>
      <c r="AG36" s="326"/>
      <c r="AH36" s="326"/>
      <c r="AI36" s="326"/>
      <c r="AJ36" s="326"/>
      <c r="AK36" s="278" t="s">
        <v>444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155">
        <v>14</v>
      </c>
    </row>
    <row customHeight="1" ht="14.699999999999998">
      <c r="Q39" s="376"/>
      <c r="R39" s="376"/>
      <c r="S39" s="2273" t="s">
        <v>91</v>
      </c>
      <c r="T39" s="2209" t="s">
        <v>445</v>
      </c>
      <c r="U39" s="301"/>
      <c r="V39" s="2274" t="s">
        <v>446</v>
      </c>
      <c r="W39" s="2275"/>
      <c r="X39" s="2275"/>
      <c r="Y39" s="2275"/>
      <c r="Z39" s="2275"/>
      <c r="AA39" s="2275"/>
      <c r="AB39" s="2276"/>
      <c r="AC39" s="2277" t="s">
        <v>447</v>
      </c>
      <c r="AD39" s="2274" t="s">
        <v>446</v>
      </c>
      <c r="AE39" s="2275"/>
      <c r="AF39" s="2275"/>
      <c r="AG39" s="2275"/>
      <c r="AH39" s="2275"/>
      <c r="AI39" s="2275"/>
      <c r="AJ39" s="2276"/>
      <c r="AK39" s="2277" t="s">
        <v>448</v>
      </c>
      <c r="AL39" s="2280" t="s">
        <v>449</v>
      </c>
      <c r="AM39" s="2127"/>
      <c r="AS39" s="1155">
        <v>14</v>
      </c>
    </row>
    <row customHeight="1" ht="35.699999999999996">
      <c r="Q40" s="376"/>
      <c r="R40" s="376"/>
      <c r="S40" s="2273"/>
      <c r="T40" s="2209"/>
      <c r="U40" s="1031"/>
      <c r="V40" s="2260" t="s">
        <v>450</v>
      </c>
      <c r="W40" s="2610" t="s">
        <v>451</v>
      </c>
      <c r="X40" s="2262" t="s">
        <v>452</v>
      </c>
      <c r="Y40" s="2263"/>
      <c r="Z40" s="2262" t="s">
        <v>453</v>
      </c>
      <c r="AA40" s="2269"/>
      <c r="AB40" s="2263"/>
      <c r="AC40" s="2278"/>
      <c r="AD40" s="2260" t="s">
        <v>450</v>
      </c>
      <c r="AE40" s="2283" t="s">
        <v>451</v>
      </c>
      <c r="AF40" s="2262" t="s">
        <v>452</v>
      </c>
      <c r="AG40" s="2263"/>
      <c r="AH40" s="2262" t="s">
        <v>453</v>
      </c>
      <c r="AI40" s="2269"/>
      <c r="AJ40" s="2263"/>
      <c r="AK40" s="2278"/>
      <c r="AL40" s="2281"/>
      <c r="AM40" s="2127"/>
      <c r="AS40" s="1155">
        <v>34</v>
      </c>
    </row>
    <row customHeight="1" ht="35.699999999999996">
      <c r="A41" s="1370"/>
      <c r="B41" s="1370" t="s">
        <v>137</v>
      </c>
      <c r="C41" s="1370" t="s">
        <v>138</v>
      </c>
      <c r="D41" s="1370" t="s">
        <v>139</v>
      </c>
      <c r="E41" s="1364" t="s">
        <v>454</v>
      </c>
      <c r="F41" s="1364" t="s">
        <v>455</v>
      </c>
      <c r="G41" s="1364" t="s">
        <v>456</v>
      </c>
      <c r="H41" s="1364" t="s">
        <v>457</v>
      </c>
      <c r="I41" s="1364" t="s">
        <v>458</v>
      </c>
      <c r="J41" s="1364" t="s">
        <v>459</v>
      </c>
      <c r="K41" s="1364" t="s">
        <v>460</v>
      </c>
      <c r="L41" s="1364" t="s">
        <v>435</v>
      </c>
      <c r="Q41" s="376"/>
      <c r="R41" s="376"/>
      <c r="S41" s="2273"/>
      <c r="T41" s="2209"/>
      <c r="U41" s="302"/>
      <c r="V41" s="2261"/>
      <c r="W41" s="2284"/>
      <c r="X41" s="1222" t="s">
        <v>461</v>
      </c>
      <c r="Y41" s="1222" t="s">
        <v>462</v>
      </c>
      <c r="Z41" s="1221" t="s">
        <v>463</v>
      </c>
      <c r="AA41" s="2270" t="s">
        <v>464</v>
      </c>
      <c r="AB41" s="2271"/>
      <c r="AC41" s="2279"/>
      <c r="AD41" s="2261"/>
      <c r="AE41" s="2284"/>
      <c r="AF41" s="1222" t="s">
        <v>461</v>
      </c>
      <c r="AG41" s="1222" t="s">
        <v>462</v>
      </c>
      <c r="AH41" s="1313" t="s">
        <v>463</v>
      </c>
      <c r="AI41" s="2270" t="s">
        <v>464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422</v>
      </c>
      <c r="P47" s="2257">
        <v>1</v>
      </c>
      <c r="Q47" s="1220"/>
      <c r="R47" s="356"/>
      <c r="S47" s="1224" t="str">
        <f>$I47</f>
        <v>....1</v>
      </c>
      <c r="T47" s="285" t="s">
        <v>423</v>
      </c>
      <c r="U47" s="300"/>
      <c r="V47" s="2245"/>
      <c r="W47" s="2246"/>
      <c r="X47" s="2246"/>
      <c r="Y47" s="2246"/>
      <c r="Z47" s="2246"/>
      <c r="AA47" s="2246"/>
      <c r="AB47" s="2246"/>
      <c r="AC47" s="2247"/>
      <c r="AD47" s="2245"/>
      <c r="AE47" s="2246"/>
      <c r="AF47" s="2246"/>
      <c r="AG47" s="2246"/>
      <c r="AH47" s="2246"/>
      <c r="AI47" s="2246"/>
      <c r="AJ47" s="2246"/>
      <c r="AK47" s="2246"/>
      <c r="AL47" s="2247"/>
      <c r="AM47" s="1258" t="s">
        <v>424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425</v>
      </c>
      <c r="P48" s="2257"/>
      <c r="Q48" s="2257">
        <v>1</v>
      </c>
      <c r="R48" s="357"/>
      <c r="S48" s="1224" t="str">
        <f>$J48</f>
        <v>....1.1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428</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429</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430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431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432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433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257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258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2ECA8-DAF2-0298-4858-FC4DA70F24E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422</v>
      </c>
      <c r="M6" s="537"/>
      <c r="P6" s="2257">
        <v>1</v>
      </c>
      <c r="Q6" s="1331"/>
      <c r="R6" s="356"/>
      <c r="S6" s="1336">
        <f>$I6</f>
      </c>
      <c r="T6" s="285" t="s">
        <v>423</v>
      </c>
      <c r="U6" s="300"/>
      <c r="V6" s="2245"/>
      <c r="W6" s="2246"/>
      <c r="X6" s="2246"/>
      <c r="Y6" s="2246"/>
      <c r="Z6" s="2246"/>
      <c r="AA6" s="2246"/>
      <c r="AB6" s="2246"/>
      <c r="AC6" s="2247"/>
      <c r="AD6" s="2245"/>
      <c r="AE6" s="2246"/>
      <c r="AF6" s="2246"/>
      <c r="AG6" s="2246"/>
      <c r="AH6" s="2246"/>
      <c r="AI6" s="2246"/>
      <c r="AJ6" s="2246"/>
      <c r="AK6" s="2246"/>
      <c r="AL6" s="2247"/>
      <c r="AM6" s="1258" t="s">
        <v>424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425</v>
      </c>
      <c r="M7" s="537"/>
      <c r="N7" s="1366"/>
      <c r="P7" s="2257"/>
      <c r="Q7" s="2257">
        <v>1</v>
      </c>
      <c r="R7" s="357"/>
      <c r="S7" s="1336">
        <f>$J7</f>
      </c>
      <c r="T7" s="286" t="s">
        <v>426</v>
      </c>
      <c r="U7" s="300"/>
      <c r="V7" s="2245"/>
      <c r="W7" s="2246"/>
      <c r="X7" s="2246"/>
      <c r="Y7" s="2246"/>
      <c r="Z7" s="2246"/>
      <c r="AA7" s="2246"/>
      <c r="AB7" s="2246"/>
      <c r="AC7" s="2247"/>
      <c r="AD7" s="2245"/>
      <c r="AE7" s="2246"/>
      <c r="AF7" s="2246"/>
      <c r="AG7" s="2246"/>
      <c r="AH7" s="2246"/>
      <c r="AI7" s="2246"/>
      <c r="AJ7" s="2246"/>
      <c r="AK7" s="2246"/>
      <c r="AL7" s="2247"/>
      <c r="AM7" s="1258" t="s">
        <v>427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428</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429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435</v>
      </c>
      <c r="P22" s="1362"/>
      <c r="Q22" s="1371"/>
      <c r="R22" s="1371"/>
      <c r="S22" s="729"/>
      <c r="T22" s="1160" t="s">
        <v>436</v>
      </c>
      <c r="AA22" s="186" t="s">
        <v>437</v>
      </c>
      <c r="AC22" s="186" t="s">
        <v>438</v>
      </c>
      <c r="AD22" s="1160" t="s">
        <v>436</v>
      </c>
      <c r="AI22" s="186" t="s">
        <v>439</v>
      </c>
      <c r="AK22" s="186" t="s">
        <v>438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"Мурманэнергосбыт"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326"/>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440</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441</v>
      </c>
      <c r="T31" s="2250"/>
      <c r="U31" s="1372"/>
      <c r="V31" s="2251" t="str">
        <f>IF(TITLE_NUMBER_PR_CHANGE="",IF(TITLE_NUMBER_PR="","",TITLE_NUMBER_PR),TITLE_NUMBER_PR_CHANGE)</f>
        <v>53/113</v>
      </c>
      <c r="W31" s="2251"/>
      <c r="X31" s="2251"/>
      <c r="Y31" s="2251"/>
      <c r="Z31" s="2251"/>
      <c r="AA31" s="2251"/>
      <c r="AB31" s="2251"/>
      <c r="AC31" s="326"/>
      <c r="AD31" s="2251" t="str">
        <f>IF(TITLE_NUMBER_PR_CHANGE="",IF(TITLE_NUMBER_PR="","",TITLE_NUMBER_PR),TITLE_NUMBER_PR_CHANGE)</f>
        <v>53/113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https://npa.gov-murman.ru/bitrix/components/b1team/govmurman.element.file/download.php?ID=559434&amp;FID=881206</v>
      </c>
      <c r="W32" s="2251"/>
      <c r="X32" s="2251"/>
      <c r="Y32" s="2251"/>
      <c r="Z32" s="2251"/>
      <c r="AA32" s="2251"/>
      <c r="AB32" s="2251"/>
      <c r="AC32" s="326"/>
      <c r="AD32" s="2251" t="str">
        <f>IF(TITLE_IST_PUB_CHANGE="",IF(TITLE_IST_PUB="","",TITLE_IST_PUB),TITLE_IST_PUB_CHANGE)</f>
        <v>https://npa.gov-murman.ru/bitrix/components/b1team/govmurman.element.file/download.php?ID=559434&amp;FID=881206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442</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443</v>
      </c>
      <c r="T35" s="2250"/>
      <c r="U35" s="1372"/>
      <c r="V35" s="2251" t="str">
        <f>IF(TITLE_NUMBER_PR_CHANGE="",IF(TITLE_NUMBER_PR="","",TITLE_NUMBER_PR),TITLE_NUMBER_PR_CHANGE)</f>
        <v>53/113</v>
      </c>
      <c r="W35" s="2251"/>
      <c r="X35" s="2251"/>
      <c r="Y35" s="2251"/>
      <c r="Z35" s="2251"/>
      <c r="AA35" s="2251"/>
      <c r="AB35" s="2251"/>
      <c r="AC35" s="326"/>
      <c r="AD35" s="2251" t="str">
        <f>IF(TITLE_NUMBER_PR_CHANGE="",IF(TITLE_NUMBER_PR="","",TITLE_NUMBER_PR),TITLE_NUMBER_PR_CHANGE)</f>
        <v>53/113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444</v>
      </c>
      <c r="AD36" s="326"/>
      <c r="AE36" s="326"/>
      <c r="AF36" s="326"/>
      <c r="AG36" s="326"/>
      <c r="AH36" s="326"/>
      <c r="AI36" s="326"/>
      <c r="AJ36" s="326"/>
      <c r="AK36" s="278" t="s">
        <v>444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155">
        <v>14</v>
      </c>
    </row>
    <row customHeight="1" ht="14.699999999999998">
      <c r="Q39" s="376"/>
      <c r="R39" s="376"/>
      <c r="S39" s="2273" t="s">
        <v>91</v>
      </c>
      <c r="T39" s="2209" t="s">
        <v>445</v>
      </c>
      <c r="U39" s="301"/>
      <c r="V39" s="2274" t="s">
        <v>446</v>
      </c>
      <c r="W39" s="2275"/>
      <c r="X39" s="2275"/>
      <c r="Y39" s="2275"/>
      <c r="Z39" s="2275"/>
      <c r="AA39" s="2275"/>
      <c r="AB39" s="2276"/>
      <c r="AC39" s="2277" t="s">
        <v>447</v>
      </c>
      <c r="AD39" s="2274" t="s">
        <v>446</v>
      </c>
      <c r="AE39" s="2275"/>
      <c r="AF39" s="2275"/>
      <c r="AG39" s="2275"/>
      <c r="AH39" s="2275"/>
      <c r="AI39" s="2275"/>
      <c r="AJ39" s="2276"/>
      <c r="AK39" s="2277" t="s">
        <v>448</v>
      </c>
      <c r="AL39" s="2280" t="s">
        <v>449</v>
      </c>
      <c r="AM39" s="2127"/>
      <c r="AS39" s="1155">
        <v>14</v>
      </c>
    </row>
    <row customHeight="1" ht="35.699999999999996">
      <c r="Q40" s="376"/>
      <c r="R40" s="376"/>
      <c r="S40" s="2273"/>
      <c r="T40" s="2209"/>
      <c r="U40" s="1031"/>
      <c r="V40" s="2260" t="s">
        <v>450</v>
      </c>
      <c r="W40" s="2283" t="s">
        <v>451</v>
      </c>
      <c r="X40" s="2262" t="s">
        <v>452</v>
      </c>
      <c r="Y40" s="2263"/>
      <c r="Z40" s="2262" t="s">
        <v>465</v>
      </c>
      <c r="AA40" s="2269"/>
      <c r="AB40" s="2263"/>
      <c r="AC40" s="2278"/>
      <c r="AD40" s="2260" t="s">
        <v>450</v>
      </c>
      <c r="AE40" s="2283" t="s">
        <v>451</v>
      </c>
      <c r="AF40" s="2262" t="s">
        <v>452</v>
      </c>
      <c r="AG40" s="2263"/>
      <c r="AH40" s="2262" t="s">
        <v>453</v>
      </c>
      <c r="AI40" s="2269"/>
      <c r="AJ40" s="2263"/>
      <c r="AK40" s="2278"/>
      <c r="AL40" s="2281"/>
      <c r="AM40" s="2127"/>
      <c r="AS40" s="1155">
        <v>34</v>
      </c>
    </row>
    <row customHeight="1" ht="35.699999999999996">
      <c r="A41" s="1370"/>
      <c r="B41" s="1370" t="s">
        <v>137</v>
      </c>
      <c r="C41" s="1370" t="s">
        <v>138</v>
      </c>
      <c r="D41" s="1370" t="s">
        <v>139</v>
      </c>
      <c r="E41" s="1364" t="s">
        <v>454</v>
      </c>
      <c r="F41" s="1364" t="s">
        <v>455</v>
      </c>
      <c r="G41" s="1364" t="s">
        <v>456</v>
      </c>
      <c r="H41" s="1364" t="s">
        <v>457</v>
      </c>
      <c r="I41" s="1364" t="s">
        <v>458</v>
      </c>
      <c r="J41" s="1364" t="s">
        <v>459</v>
      </c>
      <c r="K41" s="1364" t="s">
        <v>460</v>
      </c>
      <c r="L41" s="1364" t="s">
        <v>435</v>
      </c>
      <c r="Q41" s="376"/>
      <c r="R41" s="376"/>
      <c r="S41" s="2273"/>
      <c r="T41" s="2209"/>
      <c r="U41" s="302"/>
      <c r="V41" s="2261"/>
      <c r="W41" s="2284"/>
      <c r="X41" s="1222" t="s">
        <v>461</v>
      </c>
      <c r="Y41" s="1222" t="s">
        <v>462</v>
      </c>
      <c r="Z41" s="1338" t="s">
        <v>463</v>
      </c>
      <c r="AA41" s="2270" t="s">
        <v>464</v>
      </c>
      <c r="AB41" s="2271"/>
      <c r="AC41" s="2279"/>
      <c r="AD41" s="2261"/>
      <c r="AE41" s="2284"/>
      <c r="AF41" s="1222" t="s">
        <v>461</v>
      </c>
      <c r="AG41" s="1222" t="s">
        <v>462</v>
      </c>
      <c r="AH41" s="1338" t="s">
        <v>463</v>
      </c>
      <c r="AI41" s="2270" t="s">
        <v>464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422</v>
      </c>
      <c r="P47" s="2257">
        <v>1</v>
      </c>
      <c r="Q47" s="1331"/>
      <c r="R47" s="356"/>
      <c r="S47" s="1336" t="str">
        <f>$I47</f>
        <v>....1</v>
      </c>
      <c r="T47" s="285" t="s">
        <v>423</v>
      </c>
      <c r="U47" s="300"/>
      <c r="V47" s="2245"/>
      <c r="W47" s="2246"/>
      <c r="X47" s="2246"/>
      <c r="Y47" s="2246"/>
      <c r="Z47" s="2246"/>
      <c r="AA47" s="2246"/>
      <c r="AB47" s="2246"/>
      <c r="AC47" s="2247"/>
      <c r="AD47" s="2245"/>
      <c r="AE47" s="2246"/>
      <c r="AF47" s="2246"/>
      <c r="AG47" s="2246"/>
      <c r="AH47" s="2246"/>
      <c r="AI47" s="2246"/>
      <c r="AJ47" s="2246"/>
      <c r="AK47" s="2246"/>
      <c r="AL47" s="2247"/>
      <c r="AM47" s="1258" t="s">
        <v>424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425</v>
      </c>
      <c r="P48" s="2257"/>
      <c r="Q48" s="2257">
        <v>1</v>
      </c>
      <c r="R48" s="357"/>
      <c r="S48" s="1336" t="str">
        <f>$J48</f>
        <v>....1.1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428</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429</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430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431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432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433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257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258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8F4E2-15F8-B378-D488-974F28C63B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422</v>
      </c>
      <c r="M6" s="1635"/>
      <c r="P6" s="2257">
        <v>1</v>
      </c>
      <c r="Q6" s="1954"/>
      <c r="R6" s="356"/>
      <c r="S6" s="1958">
        <f>$I6</f>
      </c>
      <c r="T6" s="285" t="s">
        <v>423</v>
      </c>
      <c r="U6" s="300"/>
      <c r="V6" s="2245"/>
      <c r="W6" s="2246"/>
      <c r="X6" s="2246"/>
      <c r="Y6" s="2246"/>
      <c r="Z6" s="2246"/>
      <c r="AA6" s="2246"/>
      <c r="AB6" s="2246"/>
      <c r="AC6" s="2247"/>
      <c r="AD6" s="2245"/>
      <c r="AE6" s="2246"/>
      <c r="AF6" s="2246"/>
      <c r="AG6" s="2246"/>
      <c r="AH6" s="2246"/>
      <c r="AI6" s="2246"/>
      <c r="AJ6" s="2246"/>
      <c r="AK6" s="2246"/>
      <c r="AL6" s="2247"/>
      <c r="AM6" s="1258" t="s">
        <v>424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425</v>
      </c>
      <c r="M7" s="1635"/>
      <c r="N7" s="1631"/>
      <c r="P7" s="2257"/>
      <c r="Q7" s="2257">
        <v>1</v>
      </c>
      <c r="R7" s="357"/>
      <c r="S7" s="1958">
        <f>$J7</f>
      </c>
      <c r="T7" s="286" t="s">
        <v>426</v>
      </c>
      <c r="U7" s="300"/>
      <c r="V7" s="2245"/>
      <c r="W7" s="2246"/>
      <c r="X7" s="2246"/>
      <c r="Y7" s="2246"/>
      <c r="Z7" s="2246"/>
      <c r="AA7" s="2246"/>
      <c r="AB7" s="2246"/>
      <c r="AC7" s="2247"/>
      <c r="AD7" s="2245"/>
      <c r="AE7" s="2246"/>
      <c r="AF7" s="2246"/>
      <c r="AG7" s="2246"/>
      <c r="AH7" s="2246"/>
      <c r="AI7" s="2246"/>
      <c r="AJ7" s="2246"/>
      <c r="AK7" s="2246"/>
      <c r="AL7" s="2247"/>
      <c r="AM7" s="1258" t="s">
        <v>427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428</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429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433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435</v>
      </c>
      <c r="P22" s="1362"/>
      <c r="Q22" s="1371"/>
      <c r="R22" s="1371"/>
      <c r="S22" s="729"/>
      <c r="T22" s="1366" t="s">
        <v>436</v>
      </c>
      <c r="AA22" s="595" t="s">
        <v>437</v>
      </c>
      <c r="AC22" s="595" t="s">
        <v>438</v>
      </c>
      <c r="AD22" s="1366" t="s">
        <v>436</v>
      </c>
      <c r="AI22" s="595" t="s">
        <v>439</v>
      </c>
      <c r="AK22" s="595" t="s">
        <v>438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"Мурманэнергосбыт"</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1635"/>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440</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441</v>
      </c>
      <c r="T31" s="2250"/>
      <c r="U31" s="1372"/>
      <c r="V31" s="2251" t="str">
        <f>IF(TITLE_NUMBER_PR_CHANGE="",IF(TITLE_NUMBER_PR="","",TITLE_NUMBER_PR),TITLE_NUMBER_PR_CHANGE)</f>
        <v>53/113</v>
      </c>
      <c r="W31" s="2251"/>
      <c r="X31" s="2251"/>
      <c r="Y31" s="2251"/>
      <c r="Z31" s="2251"/>
      <c r="AA31" s="2251"/>
      <c r="AB31" s="2251"/>
      <c r="AC31" s="1635"/>
      <c r="AD31" s="2251" t="str">
        <f>IF(TITLE_NUMBER_PR_CHANGE="",IF(TITLE_NUMBER_PR="","",TITLE_NUMBER_PR),TITLE_NUMBER_PR_CHANGE)</f>
        <v>53/113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https://npa.gov-murman.ru/bitrix/components/b1team/govmurman.element.file/download.php?ID=559434&amp;FID=881206</v>
      </c>
      <c r="W32" s="2251"/>
      <c r="X32" s="2251"/>
      <c r="Y32" s="2251"/>
      <c r="Z32" s="2251"/>
      <c r="AA32" s="2251"/>
      <c r="AB32" s="2251"/>
      <c r="AC32" s="1635"/>
      <c r="AD32" s="2251" t="str">
        <f>IF(TITLE_IST_PUB_CHANGE="",IF(TITLE_IST_PUB="","",TITLE_IST_PUB),TITLE_IST_PUB_CHANGE)</f>
        <v>https://npa.gov-murman.ru/bitrix/components/b1team/govmurman.element.file/download.php?ID=559434&amp;FID=881206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442</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443</v>
      </c>
      <c r="T35" s="2250"/>
      <c r="U35" s="1372"/>
      <c r="V35" s="2251" t="str">
        <f>IF(TITLE_NUMBER_PR_CHANGE="",IF(TITLE_NUMBER_PR="","",TITLE_NUMBER_PR),TITLE_NUMBER_PR_CHANGE)</f>
        <v>53/113</v>
      </c>
      <c r="W35" s="2251"/>
      <c r="X35" s="2251"/>
      <c r="Y35" s="2251"/>
      <c r="Z35" s="2251"/>
      <c r="AA35" s="2251"/>
      <c r="AB35" s="2251"/>
      <c r="AC35" s="1635"/>
      <c r="AD35" s="2251" t="str">
        <f>IF(TITLE_NUMBER_PR_CHANGE="",IF(TITLE_NUMBER_PR="","",TITLE_NUMBER_PR),TITLE_NUMBER_PR_CHANGE)</f>
        <v>53/113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444</v>
      </c>
      <c r="AD36" s="1635"/>
      <c r="AE36" s="1635"/>
      <c r="AF36" s="1635"/>
      <c r="AG36" s="1635"/>
      <c r="AH36" s="1635"/>
      <c r="AI36" s="1635"/>
      <c r="AJ36" s="1635"/>
      <c r="AK36" s="1642" t="s">
        <v>444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631">
        <v>14</v>
      </c>
    </row>
    <row customHeight="1" ht="14.699999999999998">
      <c r="Q39" s="376"/>
      <c r="R39" s="376"/>
      <c r="S39" s="2273" t="s">
        <v>91</v>
      </c>
      <c r="T39" s="2209" t="s">
        <v>445</v>
      </c>
      <c r="U39" s="337"/>
      <c r="V39" s="2274" t="s">
        <v>446</v>
      </c>
      <c r="W39" s="2275"/>
      <c r="X39" s="2275"/>
      <c r="Y39" s="2275"/>
      <c r="Z39" s="2275"/>
      <c r="AA39" s="2275"/>
      <c r="AB39" s="2276"/>
      <c r="AC39" s="2277" t="s">
        <v>447</v>
      </c>
      <c r="AD39" s="2274" t="s">
        <v>446</v>
      </c>
      <c r="AE39" s="2275"/>
      <c r="AF39" s="2275"/>
      <c r="AG39" s="2275"/>
      <c r="AH39" s="2275"/>
      <c r="AI39" s="2275"/>
      <c r="AJ39" s="2276"/>
      <c r="AK39" s="2277" t="s">
        <v>448</v>
      </c>
      <c r="AL39" s="2280" t="s">
        <v>449</v>
      </c>
      <c r="AM39" s="2127"/>
      <c r="AS39" s="1631">
        <v>14</v>
      </c>
    </row>
    <row customHeight="1" ht="35.699999999999996">
      <c r="Q40" s="376"/>
      <c r="R40" s="376"/>
      <c r="S40" s="2273"/>
      <c r="T40" s="2209"/>
      <c r="U40" s="1031"/>
      <c r="V40" s="2260" t="s">
        <v>450</v>
      </c>
      <c r="W40" s="2283" t="s">
        <v>451</v>
      </c>
      <c r="X40" s="2262" t="s">
        <v>452</v>
      </c>
      <c r="Y40" s="2263"/>
      <c r="Z40" s="2262" t="s">
        <v>465</v>
      </c>
      <c r="AA40" s="2269"/>
      <c r="AB40" s="2263"/>
      <c r="AC40" s="2278"/>
      <c r="AD40" s="2260" t="s">
        <v>450</v>
      </c>
      <c r="AE40" s="2283" t="s">
        <v>451</v>
      </c>
      <c r="AF40" s="2262" t="s">
        <v>452</v>
      </c>
      <c r="AG40" s="2263"/>
      <c r="AH40" s="2262" t="s">
        <v>453</v>
      </c>
      <c r="AI40" s="2269"/>
      <c r="AJ40" s="2263"/>
      <c r="AK40" s="2278"/>
      <c r="AL40" s="2281"/>
      <c r="AM40" s="2127"/>
      <c r="AS40" s="1631">
        <v>34</v>
      </c>
    </row>
    <row customHeight="1" ht="35.699999999999996">
      <c r="A41" s="1266"/>
      <c r="B41" s="1266" t="s">
        <v>137</v>
      </c>
      <c r="C41" s="1266" t="s">
        <v>138</v>
      </c>
      <c r="D41" s="1266" t="s">
        <v>139</v>
      </c>
      <c r="E41" s="1310" t="s">
        <v>454</v>
      </c>
      <c r="F41" s="1310" t="s">
        <v>455</v>
      </c>
      <c r="G41" s="1310" t="s">
        <v>456</v>
      </c>
      <c r="H41" s="1310" t="s">
        <v>457</v>
      </c>
      <c r="I41" s="1310" t="s">
        <v>458</v>
      </c>
      <c r="J41" s="1310" t="s">
        <v>459</v>
      </c>
      <c r="K41" s="1310" t="s">
        <v>460</v>
      </c>
      <c r="L41" s="1310" t="s">
        <v>435</v>
      </c>
      <c r="Q41" s="376"/>
      <c r="R41" s="376"/>
      <c r="S41" s="2273"/>
      <c r="T41" s="2209"/>
      <c r="U41" s="302"/>
      <c r="V41" s="2261"/>
      <c r="W41" s="2284"/>
      <c r="X41" s="1938" t="s">
        <v>461</v>
      </c>
      <c r="Y41" s="1938" t="s">
        <v>462</v>
      </c>
      <c r="Z41" s="1938" t="s">
        <v>463</v>
      </c>
      <c r="AA41" s="2270" t="s">
        <v>464</v>
      </c>
      <c r="AB41" s="2271"/>
      <c r="AC41" s="2279"/>
      <c r="AD41" s="2261"/>
      <c r="AE41" s="2284"/>
      <c r="AF41" s="1938" t="s">
        <v>461</v>
      </c>
      <c r="AG41" s="1938" t="s">
        <v>462</v>
      </c>
      <c r="AH41" s="1938" t="s">
        <v>463</v>
      </c>
      <c r="AI41" s="2270" t="s">
        <v>464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422</v>
      </c>
      <c r="P47" s="2257">
        <v>1</v>
      </c>
      <c r="Q47" s="1954"/>
      <c r="R47" s="356"/>
      <c r="S47" s="1958" t="str">
        <f>$I47</f>
        <v>....1</v>
      </c>
      <c r="T47" s="285" t="s">
        <v>423</v>
      </c>
      <c r="U47" s="300"/>
      <c r="V47" s="2245"/>
      <c r="W47" s="2246"/>
      <c r="X47" s="2246"/>
      <c r="Y47" s="2246"/>
      <c r="Z47" s="2246"/>
      <c r="AA47" s="2246"/>
      <c r="AB47" s="2246"/>
      <c r="AC47" s="2247"/>
      <c r="AD47" s="2245"/>
      <c r="AE47" s="2246"/>
      <c r="AF47" s="2246"/>
      <c r="AG47" s="2246"/>
      <c r="AH47" s="2246"/>
      <c r="AI47" s="2246"/>
      <c r="AJ47" s="2246"/>
      <c r="AK47" s="2246"/>
      <c r="AL47" s="2247"/>
      <c r="AM47" s="1258" t="s">
        <v>424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425</v>
      </c>
      <c r="P48" s="2257"/>
      <c r="Q48" s="2257">
        <v>1</v>
      </c>
      <c r="R48" s="357"/>
      <c r="S48" s="1958" t="str">
        <f>$J48</f>
        <v>....1.1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428</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429</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430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431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432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433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257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258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AD5B5-377E-37B2-6108-81568A5510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422</v>
      </c>
      <c r="M6" s="1635"/>
      <c r="P6" s="2257">
        <v>1</v>
      </c>
      <c r="Q6" s="1954"/>
      <c r="R6" s="356"/>
      <c r="S6" s="1958">
        <f>$I6</f>
      </c>
      <c r="T6" s="285" t="s">
        <v>423</v>
      </c>
      <c r="U6" s="300"/>
      <c r="V6" s="2245"/>
      <c r="W6" s="2246"/>
      <c r="X6" s="2246"/>
      <c r="Y6" s="2246"/>
      <c r="Z6" s="2246"/>
      <c r="AA6" s="2246"/>
      <c r="AB6" s="2246"/>
      <c r="AC6" s="2247"/>
      <c r="AD6" s="2245"/>
      <c r="AE6" s="2246"/>
      <c r="AF6" s="2246"/>
      <c r="AG6" s="2246"/>
      <c r="AH6" s="2246"/>
      <c r="AI6" s="2246"/>
      <c r="AJ6" s="2246"/>
      <c r="AK6" s="2246"/>
      <c r="AL6" s="2247"/>
      <c r="AM6" s="1258" t="s">
        <v>424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425</v>
      </c>
      <c r="M7" s="1635"/>
      <c r="N7" s="1631"/>
      <c r="P7" s="2257"/>
      <c r="Q7" s="2257">
        <v>1</v>
      </c>
      <c r="R7" s="357"/>
      <c r="S7" s="1958">
        <f>$J7</f>
      </c>
      <c r="T7" s="286" t="s">
        <v>426</v>
      </c>
      <c r="U7" s="300"/>
      <c r="V7" s="2245"/>
      <c r="W7" s="2246"/>
      <c r="X7" s="2246"/>
      <c r="Y7" s="2246"/>
      <c r="Z7" s="2246"/>
      <c r="AA7" s="2246"/>
      <c r="AB7" s="2246"/>
      <c r="AC7" s="2247"/>
      <c r="AD7" s="2245"/>
      <c r="AE7" s="2246"/>
      <c r="AF7" s="2246"/>
      <c r="AG7" s="2246"/>
      <c r="AH7" s="2246"/>
      <c r="AI7" s="2246"/>
      <c r="AJ7" s="2246"/>
      <c r="AK7" s="2246"/>
      <c r="AL7" s="2247"/>
      <c r="AM7" s="1258" t="s">
        <v>427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428</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429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433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435</v>
      </c>
      <c r="P22" s="1362"/>
      <c r="Q22" s="1371"/>
      <c r="R22" s="1371"/>
      <c r="S22" s="729"/>
      <c r="T22" s="1366" t="s">
        <v>436</v>
      </c>
      <c r="AA22" s="595" t="s">
        <v>437</v>
      </c>
      <c r="AC22" s="595" t="s">
        <v>438</v>
      </c>
      <c r="AD22" s="1366" t="s">
        <v>436</v>
      </c>
      <c r="AI22" s="595" t="s">
        <v>439</v>
      </c>
      <c r="AK22" s="595" t="s">
        <v>438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"Мурманэнергосбыт"</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1635"/>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440</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441</v>
      </c>
      <c r="T31" s="2250"/>
      <c r="U31" s="1372"/>
      <c r="V31" s="2251" t="str">
        <f>IF(TITLE_NUMBER_PR_CHANGE="",IF(TITLE_NUMBER_PR="","",TITLE_NUMBER_PR),TITLE_NUMBER_PR_CHANGE)</f>
        <v>53/113</v>
      </c>
      <c r="W31" s="2251"/>
      <c r="X31" s="2251"/>
      <c r="Y31" s="2251"/>
      <c r="Z31" s="2251"/>
      <c r="AA31" s="2251"/>
      <c r="AB31" s="2251"/>
      <c r="AC31" s="1635"/>
      <c r="AD31" s="2251" t="str">
        <f>IF(TITLE_NUMBER_PR_CHANGE="",IF(TITLE_NUMBER_PR="","",TITLE_NUMBER_PR),TITLE_NUMBER_PR_CHANGE)</f>
        <v>53/113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https://npa.gov-murman.ru/bitrix/components/b1team/govmurman.element.file/download.php?ID=559434&amp;FID=881206</v>
      </c>
      <c r="W32" s="2251"/>
      <c r="X32" s="2251"/>
      <c r="Y32" s="2251"/>
      <c r="Z32" s="2251"/>
      <c r="AA32" s="2251"/>
      <c r="AB32" s="2251"/>
      <c r="AC32" s="1635"/>
      <c r="AD32" s="2251" t="str">
        <f>IF(TITLE_IST_PUB_CHANGE="",IF(TITLE_IST_PUB="","",TITLE_IST_PUB),TITLE_IST_PUB_CHANGE)</f>
        <v>https://npa.gov-murman.ru/bitrix/components/b1team/govmurman.element.file/download.php?ID=559434&amp;FID=881206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442</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443</v>
      </c>
      <c r="T35" s="2250"/>
      <c r="U35" s="1372"/>
      <c r="V35" s="2251" t="str">
        <f>IF(TITLE_NUMBER_PR_CHANGE="",IF(TITLE_NUMBER_PR="","",TITLE_NUMBER_PR),TITLE_NUMBER_PR_CHANGE)</f>
        <v>53/113</v>
      </c>
      <c r="W35" s="2251"/>
      <c r="X35" s="2251"/>
      <c r="Y35" s="2251"/>
      <c r="Z35" s="2251"/>
      <c r="AA35" s="2251"/>
      <c r="AB35" s="2251"/>
      <c r="AC35" s="1635"/>
      <c r="AD35" s="2251" t="str">
        <f>IF(TITLE_NUMBER_PR_CHANGE="",IF(TITLE_NUMBER_PR="","",TITLE_NUMBER_PR),TITLE_NUMBER_PR_CHANGE)</f>
        <v>53/113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444</v>
      </c>
      <c r="AD36" s="1635"/>
      <c r="AE36" s="1635"/>
      <c r="AF36" s="1635"/>
      <c r="AG36" s="1635"/>
      <c r="AH36" s="1635"/>
      <c r="AI36" s="1635"/>
      <c r="AJ36" s="1635"/>
      <c r="AK36" s="1642" t="s">
        <v>444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631">
        <v>14</v>
      </c>
    </row>
    <row customHeight="1" ht="14.699999999999998">
      <c r="Q39" s="376"/>
      <c r="R39" s="376"/>
      <c r="S39" s="2273" t="s">
        <v>91</v>
      </c>
      <c r="T39" s="2209" t="s">
        <v>445</v>
      </c>
      <c r="U39" s="337"/>
      <c r="V39" s="2274" t="s">
        <v>446</v>
      </c>
      <c r="W39" s="2275"/>
      <c r="X39" s="2275"/>
      <c r="Y39" s="2275"/>
      <c r="Z39" s="2275"/>
      <c r="AA39" s="2275"/>
      <c r="AB39" s="2276"/>
      <c r="AC39" s="2277" t="s">
        <v>447</v>
      </c>
      <c r="AD39" s="2274" t="s">
        <v>446</v>
      </c>
      <c r="AE39" s="2275"/>
      <c r="AF39" s="2275"/>
      <c r="AG39" s="2275"/>
      <c r="AH39" s="2275"/>
      <c r="AI39" s="2275"/>
      <c r="AJ39" s="2276"/>
      <c r="AK39" s="2277" t="s">
        <v>448</v>
      </c>
      <c r="AL39" s="2280" t="s">
        <v>449</v>
      </c>
      <c r="AM39" s="2127"/>
      <c r="AS39" s="1631">
        <v>14</v>
      </c>
    </row>
    <row customHeight="1" ht="35.699999999999996">
      <c r="Q40" s="376"/>
      <c r="R40" s="376"/>
      <c r="S40" s="2273"/>
      <c r="T40" s="2209"/>
      <c r="U40" s="1031"/>
      <c r="V40" s="2260" t="s">
        <v>450</v>
      </c>
      <c r="W40" s="2283" t="s">
        <v>451</v>
      </c>
      <c r="X40" s="2262" t="s">
        <v>452</v>
      </c>
      <c r="Y40" s="2263"/>
      <c r="Z40" s="2262" t="s">
        <v>465</v>
      </c>
      <c r="AA40" s="2269"/>
      <c r="AB40" s="2263"/>
      <c r="AC40" s="2278"/>
      <c r="AD40" s="2260" t="s">
        <v>450</v>
      </c>
      <c r="AE40" s="2283" t="s">
        <v>451</v>
      </c>
      <c r="AF40" s="2262" t="s">
        <v>452</v>
      </c>
      <c r="AG40" s="2263"/>
      <c r="AH40" s="2262" t="s">
        <v>453</v>
      </c>
      <c r="AI40" s="2269"/>
      <c r="AJ40" s="2263"/>
      <c r="AK40" s="2278"/>
      <c r="AL40" s="2281"/>
      <c r="AM40" s="2127"/>
      <c r="AS40" s="1631">
        <v>34</v>
      </c>
    </row>
    <row customHeight="1" ht="35.699999999999996">
      <c r="A41" s="1266"/>
      <c r="B41" s="1266" t="s">
        <v>137</v>
      </c>
      <c r="C41" s="1266" t="s">
        <v>138</v>
      </c>
      <c r="D41" s="1266" t="s">
        <v>139</v>
      </c>
      <c r="E41" s="1310" t="s">
        <v>454</v>
      </c>
      <c r="F41" s="1310" t="s">
        <v>455</v>
      </c>
      <c r="G41" s="1310" t="s">
        <v>456</v>
      </c>
      <c r="H41" s="1310" t="s">
        <v>457</v>
      </c>
      <c r="I41" s="1310" t="s">
        <v>458</v>
      </c>
      <c r="J41" s="1310" t="s">
        <v>459</v>
      </c>
      <c r="K41" s="1310" t="s">
        <v>460</v>
      </c>
      <c r="L41" s="1310" t="s">
        <v>435</v>
      </c>
      <c r="Q41" s="376"/>
      <c r="R41" s="376"/>
      <c r="S41" s="2273"/>
      <c r="T41" s="2209"/>
      <c r="U41" s="302"/>
      <c r="V41" s="2261"/>
      <c r="W41" s="2284"/>
      <c r="X41" s="1938" t="s">
        <v>461</v>
      </c>
      <c r="Y41" s="1938" t="s">
        <v>462</v>
      </c>
      <c r="Z41" s="1938" t="s">
        <v>463</v>
      </c>
      <c r="AA41" s="2270" t="s">
        <v>464</v>
      </c>
      <c r="AB41" s="2271"/>
      <c r="AC41" s="2279"/>
      <c r="AD41" s="2261"/>
      <c r="AE41" s="2284"/>
      <c r="AF41" s="1938" t="s">
        <v>461</v>
      </c>
      <c r="AG41" s="1938" t="s">
        <v>462</v>
      </c>
      <c r="AH41" s="1938" t="s">
        <v>463</v>
      </c>
      <c r="AI41" s="2270" t="s">
        <v>464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422</v>
      </c>
      <c r="P47" s="2257">
        <v>1</v>
      </c>
      <c r="Q47" s="1954"/>
      <c r="R47" s="356"/>
      <c r="S47" s="1958" t="str">
        <f>$I47</f>
        <v>....1</v>
      </c>
      <c r="T47" s="285" t="s">
        <v>423</v>
      </c>
      <c r="U47" s="300"/>
      <c r="V47" s="2245"/>
      <c r="W47" s="2246"/>
      <c r="X47" s="2246"/>
      <c r="Y47" s="2246"/>
      <c r="Z47" s="2246"/>
      <c r="AA47" s="2246"/>
      <c r="AB47" s="2246"/>
      <c r="AC47" s="2247"/>
      <c r="AD47" s="2245"/>
      <c r="AE47" s="2246"/>
      <c r="AF47" s="2246"/>
      <c r="AG47" s="2246"/>
      <c r="AH47" s="2246"/>
      <c r="AI47" s="2246"/>
      <c r="AJ47" s="2246"/>
      <c r="AK47" s="2246"/>
      <c r="AL47" s="2247"/>
      <c r="AM47" s="1258" t="s">
        <v>424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425</v>
      </c>
      <c r="P48" s="2257"/>
      <c r="Q48" s="2257">
        <v>1</v>
      </c>
      <c r="R48" s="357"/>
      <c r="S48" s="1958" t="str">
        <f>$J48</f>
        <v>....1.1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428</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429</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430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431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432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433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257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258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33D4B-86E5-CFF7-C508-5F4954C901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422</v>
      </c>
      <c r="M6" s="537"/>
      <c r="P6" s="2257">
        <v>1</v>
      </c>
      <c r="Q6" s="1331"/>
      <c r="R6" s="356"/>
      <c r="S6" s="1336">
        <f>$I6</f>
      </c>
      <c r="T6" s="285" t="s">
        <v>423</v>
      </c>
      <c r="U6" s="300"/>
      <c r="V6" s="2245"/>
      <c r="W6" s="2246"/>
      <c r="X6" s="2246"/>
      <c r="Y6" s="2246"/>
      <c r="Z6" s="2246"/>
      <c r="AA6" s="2246"/>
      <c r="AB6" s="2246"/>
      <c r="AC6" s="2247"/>
      <c r="AD6" s="2245"/>
      <c r="AE6" s="2246"/>
      <c r="AF6" s="2246"/>
      <c r="AG6" s="2246"/>
      <c r="AH6" s="2246"/>
      <c r="AI6" s="2246"/>
      <c r="AJ6" s="2246"/>
      <c r="AK6" s="2246"/>
      <c r="AL6" s="2247"/>
      <c r="AM6" s="1258" t="s">
        <v>424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425</v>
      </c>
      <c r="M7" s="537"/>
      <c r="N7" s="1366"/>
      <c r="P7" s="2257"/>
      <c r="Q7" s="2257">
        <v>1</v>
      </c>
      <c r="R7" s="357"/>
      <c r="S7" s="1336">
        <f>$J7</f>
      </c>
      <c r="T7" s="286" t="s">
        <v>426</v>
      </c>
      <c r="U7" s="300"/>
      <c r="V7" s="2245"/>
      <c r="W7" s="2246"/>
      <c r="X7" s="2246"/>
      <c r="Y7" s="2246"/>
      <c r="Z7" s="2246"/>
      <c r="AA7" s="2246"/>
      <c r="AB7" s="2246"/>
      <c r="AC7" s="2247"/>
      <c r="AD7" s="2245"/>
      <c r="AE7" s="2246"/>
      <c r="AF7" s="2246"/>
      <c r="AG7" s="2246"/>
      <c r="AH7" s="2246"/>
      <c r="AI7" s="2246"/>
      <c r="AJ7" s="2246"/>
      <c r="AK7" s="2246"/>
      <c r="AL7" s="2247"/>
      <c r="AM7" s="1258" t="s">
        <v>427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428</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429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435</v>
      </c>
      <c r="P22" s="1362"/>
      <c r="Q22" s="1371"/>
      <c r="R22" s="1371"/>
      <c r="S22" s="729"/>
      <c r="T22" s="1160" t="s">
        <v>436</v>
      </c>
      <c r="AA22" s="186" t="s">
        <v>437</v>
      </c>
      <c r="AC22" s="186" t="s">
        <v>438</v>
      </c>
      <c r="AD22" s="1160" t="s">
        <v>436</v>
      </c>
      <c r="AI22" s="186" t="s">
        <v>439</v>
      </c>
      <c r="AK22" s="186" t="s">
        <v>438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"Мурманэнергосбыт"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326"/>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440</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441</v>
      </c>
      <c r="T31" s="2250"/>
      <c r="U31" s="1372"/>
      <c r="V31" s="2251" t="str">
        <f>IF(TITLE_NUMBER_PR_CHANGE="",IF(TITLE_NUMBER_PR="","",TITLE_NUMBER_PR),TITLE_NUMBER_PR_CHANGE)</f>
        <v>53/113</v>
      </c>
      <c r="W31" s="2251"/>
      <c r="X31" s="2251"/>
      <c r="Y31" s="2251"/>
      <c r="Z31" s="2251"/>
      <c r="AA31" s="2251"/>
      <c r="AB31" s="2251"/>
      <c r="AC31" s="326"/>
      <c r="AD31" s="2251" t="str">
        <f>IF(TITLE_NUMBER_PR_CHANGE="",IF(TITLE_NUMBER_PR="","",TITLE_NUMBER_PR),TITLE_NUMBER_PR_CHANGE)</f>
        <v>53/113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https://npa.gov-murman.ru/bitrix/components/b1team/govmurman.element.file/download.php?ID=559434&amp;FID=881206</v>
      </c>
      <c r="W32" s="2251"/>
      <c r="X32" s="2251"/>
      <c r="Y32" s="2251"/>
      <c r="Z32" s="2251"/>
      <c r="AA32" s="2251"/>
      <c r="AB32" s="2251"/>
      <c r="AC32" s="326"/>
      <c r="AD32" s="2251" t="str">
        <f>IF(TITLE_IST_PUB_CHANGE="",IF(TITLE_IST_PUB="","",TITLE_IST_PUB),TITLE_IST_PUB_CHANGE)</f>
        <v>https://npa.gov-murman.ru/bitrix/components/b1team/govmurman.element.file/download.php?ID=559434&amp;FID=881206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442</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443</v>
      </c>
      <c r="T35" s="2250"/>
      <c r="U35" s="1372"/>
      <c r="V35" s="2251" t="str">
        <f>IF(TITLE_NUMBER_PR_CHANGE="",IF(TITLE_NUMBER_PR="","",TITLE_NUMBER_PR),TITLE_NUMBER_PR_CHANGE)</f>
        <v>53/113</v>
      </c>
      <c r="W35" s="2251"/>
      <c r="X35" s="2251"/>
      <c r="Y35" s="2251"/>
      <c r="Z35" s="2251"/>
      <c r="AA35" s="2251"/>
      <c r="AB35" s="2251"/>
      <c r="AC35" s="326"/>
      <c r="AD35" s="2251" t="str">
        <f>IF(TITLE_NUMBER_PR_CHANGE="",IF(TITLE_NUMBER_PR="","",TITLE_NUMBER_PR),TITLE_NUMBER_PR_CHANGE)</f>
        <v>53/113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444</v>
      </c>
      <c r="AD36" s="326"/>
      <c r="AE36" s="326"/>
      <c r="AF36" s="326"/>
      <c r="AG36" s="326"/>
      <c r="AH36" s="326"/>
      <c r="AI36" s="326"/>
      <c r="AJ36" s="326"/>
      <c r="AK36" s="278" t="s">
        <v>444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155">
        <v>14</v>
      </c>
    </row>
    <row customHeight="1" ht="14.699999999999998">
      <c r="Q39" s="376"/>
      <c r="R39" s="376"/>
      <c r="S39" s="2273" t="s">
        <v>91</v>
      </c>
      <c r="T39" s="2209" t="s">
        <v>445</v>
      </c>
      <c r="U39" s="301"/>
      <c r="V39" s="2274" t="s">
        <v>446</v>
      </c>
      <c r="W39" s="2275"/>
      <c r="X39" s="2291"/>
      <c r="Y39" s="2291"/>
      <c r="Z39" s="2275"/>
      <c r="AA39" s="2275"/>
      <c r="AB39" s="2276"/>
      <c r="AC39" s="2277" t="s">
        <v>447</v>
      </c>
      <c r="AD39" s="2274" t="s">
        <v>446</v>
      </c>
      <c r="AE39" s="2275"/>
      <c r="AF39" s="2291"/>
      <c r="AG39" s="2291"/>
      <c r="AH39" s="2275"/>
      <c r="AI39" s="2275"/>
      <c r="AJ39" s="2276"/>
      <c r="AK39" s="2277" t="s">
        <v>448</v>
      </c>
      <c r="AL39" s="2280" t="s">
        <v>449</v>
      </c>
      <c r="AM39" s="2127"/>
      <c r="AS39" s="1155">
        <v>14</v>
      </c>
    </row>
    <row customHeight="1" ht="24">
      <c r="Q40" s="376"/>
      <c r="R40" s="376"/>
      <c r="S40" s="2273"/>
      <c r="T40" s="2209"/>
      <c r="U40" s="1031"/>
      <c r="V40" s="2292" t="s">
        <v>450</v>
      </c>
      <c r="W40" s="2294" t="s">
        <v>451</v>
      </c>
      <c r="X40" s="1376" t="s">
        <v>452</v>
      </c>
      <c r="Y40" s="1376"/>
      <c r="Z40" s="2269" t="s">
        <v>453</v>
      </c>
      <c r="AA40" s="2269"/>
      <c r="AB40" s="2263"/>
      <c r="AC40" s="2278"/>
      <c r="AD40" s="2292" t="s">
        <v>450</v>
      </c>
      <c r="AE40" s="2294" t="s">
        <v>451</v>
      </c>
      <c r="AF40" s="1376" t="s">
        <v>452</v>
      </c>
      <c r="AG40" s="1376"/>
      <c r="AH40" s="2269" t="s">
        <v>453</v>
      </c>
      <c r="AI40" s="2269"/>
      <c r="AJ40" s="2263"/>
      <c r="AK40" s="2278"/>
      <c r="AL40" s="2281"/>
      <c r="AM40" s="2127"/>
      <c r="AS40" s="1155">
        <v>23</v>
      </c>
    </row>
    <row s="1266" customFormat="1" customHeight="1" ht="24">
      <c r="A41" s="1370"/>
      <c r="B41" s="1370" t="s">
        <v>137</v>
      </c>
      <c r="C41" s="1370" t="s">
        <v>138</v>
      </c>
      <c r="D41" s="1370" t="s">
        <v>139</v>
      </c>
      <c r="E41" s="1364" t="s">
        <v>454</v>
      </c>
      <c r="F41" s="1364" t="s">
        <v>455</v>
      </c>
      <c r="G41" s="1364" t="s">
        <v>456</v>
      </c>
      <c r="H41" s="1364" t="s">
        <v>457</v>
      </c>
      <c r="I41" s="1364" t="s">
        <v>458</v>
      </c>
      <c r="J41" s="1364" t="s">
        <v>459</v>
      </c>
      <c r="K41" s="1364" t="s">
        <v>460</v>
      </c>
      <c r="L41" s="1364" t="s">
        <v>435</v>
      </c>
      <c r="M41" s="1362"/>
      <c r="N41" s="1362"/>
      <c r="O41" s="1362"/>
      <c r="P41" s="1328"/>
      <c r="Q41" s="376"/>
      <c r="R41" s="376"/>
      <c r="S41" s="2273"/>
      <c r="T41" s="2209"/>
      <c r="U41" s="302"/>
      <c r="V41" s="2293"/>
      <c r="W41" s="2295"/>
      <c r="X41" s="1373" t="s">
        <v>461</v>
      </c>
      <c r="Y41" s="1373" t="s">
        <v>462</v>
      </c>
      <c r="Z41" s="1334" t="s">
        <v>463</v>
      </c>
      <c r="AA41" s="2270" t="s">
        <v>464</v>
      </c>
      <c r="AB41" s="2271"/>
      <c r="AC41" s="2279"/>
      <c r="AD41" s="2293"/>
      <c r="AE41" s="2295"/>
      <c r="AF41" s="1373" t="s">
        <v>461</v>
      </c>
      <c r="AG41" s="1373" t="s">
        <v>462</v>
      </c>
      <c r="AH41" s="1334" t="s">
        <v>463</v>
      </c>
      <c r="AI41" s="2270" t="s">
        <v>464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422</v>
      </c>
      <c r="P47" s="2257">
        <v>1</v>
      </c>
      <c r="Q47" s="1331"/>
      <c r="R47" s="356"/>
      <c r="S47" s="1336" t="str">
        <f>$I47</f>
        <v>....1</v>
      </c>
      <c r="T47" s="285" t="s">
        <v>423</v>
      </c>
      <c r="U47" s="300"/>
      <c r="V47" s="2245"/>
      <c r="W47" s="2246"/>
      <c r="X47" s="2246"/>
      <c r="Y47" s="2246"/>
      <c r="Z47" s="2246"/>
      <c r="AA47" s="2246"/>
      <c r="AB47" s="2246"/>
      <c r="AC47" s="2247"/>
      <c r="AD47" s="2245"/>
      <c r="AE47" s="2246"/>
      <c r="AF47" s="2246"/>
      <c r="AG47" s="2246"/>
      <c r="AH47" s="2246"/>
      <c r="AI47" s="2246"/>
      <c r="AJ47" s="2246"/>
      <c r="AK47" s="2246"/>
      <c r="AL47" s="2247"/>
      <c r="AM47" s="1258" t="s">
        <v>424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425</v>
      </c>
      <c r="P48" s="2257"/>
      <c r="Q48" s="2257">
        <v>1</v>
      </c>
      <c r="R48" s="357"/>
      <c r="S48" s="1336" t="str">
        <f>$J48</f>
        <v>....1.1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428</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429</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430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431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432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433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257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258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96698-30C1-6A38-507E-306D15BAA6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425</v>
      </c>
      <c r="M7" s="537"/>
      <c r="N7" s="1366"/>
      <c r="P7" s="2257"/>
      <c r="Q7" s="2257">
        <v>1</v>
      </c>
      <c r="R7" s="357"/>
      <c r="S7" s="1336">
        <f>$J7</f>
      </c>
      <c r="T7" s="286" t="s">
        <v>426</v>
      </c>
      <c r="U7" s="300"/>
      <c r="V7" s="2245"/>
      <c r="W7" s="2246"/>
      <c r="X7" s="2246"/>
      <c r="Y7" s="2246"/>
      <c r="Z7" s="2246"/>
      <c r="AA7" s="2246"/>
      <c r="AB7" s="2246"/>
      <c r="AC7" s="2247"/>
      <c r="AD7" s="2245"/>
      <c r="AE7" s="2246"/>
      <c r="AF7" s="2246"/>
      <c r="AG7" s="2246"/>
      <c r="AH7" s="2246"/>
      <c r="AI7" s="2246"/>
      <c r="AJ7" s="2246"/>
      <c r="AK7" s="2246"/>
      <c r="AL7" s="2247"/>
      <c r="AM7" s="1258" t="s">
        <v>427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428</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429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431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435</v>
      </c>
      <c r="P22" s="1362"/>
      <c r="Q22" s="1371"/>
      <c r="R22" s="1371"/>
      <c r="S22" s="729"/>
      <c r="T22" s="1160" t="s">
        <v>436</v>
      </c>
      <c r="AA22" s="186" t="s">
        <v>437</v>
      </c>
      <c r="AC22" s="186" t="s">
        <v>438</v>
      </c>
      <c r="AD22" s="1160" t="s">
        <v>436</v>
      </c>
      <c r="AI22" s="186" t="s">
        <v>439</v>
      </c>
      <c r="AK22" s="186" t="s">
        <v>438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"Мурманэнергосбыт"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326"/>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440</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441</v>
      </c>
      <c r="T31" s="2250"/>
      <c r="U31" s="1372"/>
      <c r="V31" s="2251" t="str">
        <f>IF(TITLE_NUMBER_PR_CHANGE="",IF(TITLE_NUMBER_PR="","",TITLE_NUMBER_PR),TITLE_NUMBER_PR_CHANGE)</f>
        <v>53/113</v>
      </c>
      <c r="W31" s="2251"/>
      <c r="X31" s="2251"/>
      <c r="Y31" s="2251"/>
      <c r="Z31" s="2251"/>
      <c r="AA31" s="2251"/>
      <c r="AB31" s="2251"/>
      <c r="AC31" s="326"/>
      <c r="AD31" s="2251" t="str">
        <f>IF(TITLE_NUMBER_PR_CHANGE="",IF(TITLE_NUMBER_PR="","",TITLE_NUMBER_PR),TITLE_NUMBER_PR_CHANGE)</f>
        <v>53/113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https://npa.gov-murman.ru/bitrix/components/b1team/govmurman.element.file/download.php?ID=559434&amp;FID=881206</v>
      </c>
      <c r="W32" s="2251"/>
      <c r="X32" s="2251"/>
      <c r="Y32" s="2251"/>
      <c r="Z32" s="2251"/>
      <c r="AA32" s="2251"/>
      <c r="AB32" s="2251"/>
      <c r="AC32" s="326"/>
      <c r="AD32" s="2251" t="str">
        <f>IF(TITLE_IST_PUB_CHANGE="",IF(TITLE_IST_PUB="","",TITLE_IST_PUB),TITLE_IST_PUB_CHANGE)</f>
        <v>https://npa.gov-murman.ru/bitrix/components/b1team/govmurman.element.file/download.php?ID=559434&amp;FID=881206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442</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443</v>
      </c>
      <c r="T35" s="2250"/>
      <c r="U35" s="1372"/>
      <c r="V35" s="2251" t="str">
        <f>IF(TITLE_NUMBER_PR_CHANGE="",IF(TITLE_NUMBER_PR="","",TITLE_NUMBER_PR),TITLE_NUMBER_PR_CHANGE)</f>
        <v>53/113</v>
      </c>
      <c r="W35" s="2251"/>
      <c r="X35" s="2251"/>
      <c r="Y35" s="2251"/>
      <c r="Z35" s="2251"/>
      <c r="AA35" s="2251"/>
      <c r="AB35" s="2251"/>
      <c r="AC35" s="326"/>
      <c r="AD35" s="2251" t="str">
        <f>IF(TITLE_NUMBER_PR_CHANGE="",IF(TITLE_NUMBER_PR="","",TITLE_NUMBER_PR),TITLE_NUMBER_PR_CHANGE)</f>
        <v>53/113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444</v>
      </c>
      <c r="AD36" s="326"/>
      <c r="AE36" s="326"/>
      <c r="AF36" s="326"/>
      <c r="AG36" s="326"/>
      <c r="AH36" s="326"/>
      <c r="AI36" s="326"/>
      <c r="AJ36" s="326"/>
      <c r="AK36" s="278" t="s">
        <v>444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155">
        <v>14</v>
      </c>
    </row>
    <row customHeight="1" ht="14.699999999999998">
      <c r="Q39" s="376"/>
      <c r="R39" s="376"/>
      <c r="S39" s="2273" t="s">
        <v>91</v>
      </c>
      <c r="T39" s="2209" t="s">
        <v>445</v>
      </c>
      <c r="U39" s="301"/>
      <c r="V39" s="2274" t="s">
        <v>446</v>
      </c>
      <c r="W39" s="2275"/>
      <c r="X39" s="2275"/>
      <c r="Y39" s="2275"/>
      <c r="Z39" s="2275"/>
      <c r="AA39" s="2275"/>
      <c r="AB39" s="2276"/>
      <c r="AC39" s="2277" t="s">
        <v>447</v>
      </c>
      <c r="AD39" s="2274" t="s">
        <v>446</v>
      </c>
      <c r="AE39" s="2275"/>
      <c r="AF39" s="2275"/>
      <c r="AG39" s="2275"/>
      <c r="AH39" s="2275"/>
      <c r="AI39" s="2275"/>
      <c r="AJ39" s="2276"/>
      <c r="AK39" s="2277" t="s">
        <v>448</v>
      </c>
      <c r="AL39" s="2280" t="s">
        <v>449</v>
      </c>
      <c r="AM39" s="2127"/>
      <c r="AS39" s="1155">
        <v>14</v>
      </c>
    </row>
    <row customHeight="1" ht="35.699999999999996">
      <c r="Q40" s="376"/>
      <c r="R40" s="376"/>
      <c r="S40" s="2273"/>
      <c r="T40" s="2209"/>
      <c r="U40" s="1031"/>
      <c r="V40" s="2260" t="s">
        <v>450</v>
      </c>
      <c r="W40" s="2283"/>
      <c r="X40" s="2262" t="s">
        <v>452</v>
      </c>
      <c r="Y40" s="2263"/>
      <c r="Z40" s="2262" t="s">
        <v>453</v>
      </c>
      <c r="AA40" s="2269"/>
      <c r="AB40" s="2263"/>
      <c r="AC40" s="2278"/>
      <c r="AD40" s="2260" t="s">
        <v>466</v>
      </c>
      <c r="AE40" s="2283"/>
      <c r="AF40" s="2262" t="s">
        <v>452</v>
      </c>
      <c r="AG40" s="2263"/>
      <c r="AH40" s="2262" t="s">
        <v>453</v>
      </c>
      <c r="AI40" s="2269"/>
      <c r="AJ40" s="2263"/>
      <c r="AK40" s="2278"/>
      <c r="AL40" s="2281"/>
      <c r="AM40" s="2127"/>
      <c r="AS40" s="1155">
        <v>34</v>
      </c>
    </row>
    <row customHeight="1" ht="35.699999999999996">
      <c r="A41" s="1370"/>
      <c r="B41" s="1370" t="s">
        <v>137</v>
      </c>
      <c r="C41" s="1370" t="s">
        <v>138</v>
      </c>
      <c r="D41" s="1370" t="s">
        <v>139</v>
      </c>
      <c r="E41" s="1364" t="s">
        <v>454</v>
      </c>
      <c r="F41" s="1364" t="s">
        <v>455</v>
      </c>
      <c r="G41" s="1364" t="s">
        <v>456</v>
      </c>
      <c r="H41" s="1364" t="s">
        <v>457</v>
      </c>
      <c r="I41" s="1364" t="s">
        <v>458</v>
      </c>
      <c r="J41" s="1364" t="s">
        <v>459</v>
      </c>
      <c r="K41" s="1364" t="s">
        <v>460</v>
      </c>
      <c r="L41" s="1364" t="s">
        <v>435</v>
      </c>
      <c r="Q41" s="376"/>
      <c r="R41" s="376"/>
      <c r="S41" s="2273"/>
      <c r="T41" s="2209"/>
      <c r="U41" s="302"/>
      <c r="V41" s="2261"/>
      <c r="W41" s="2284"/>
      <c r="X41" s="1222" t="s">
        <v>461</v>
      </c>
      <c r="Y41" s="1222" t="s">
        <v>462</v>
      </c>
      <c r="Z41" s="1338" t="s">
        <v>463</v>
      </c>
      <c r="AA41" s="2270" t="s">
        <v>464</v>
      </c>
      <c r="AB41" s="2271"/>
      <c r="AC41" s="2279"/>
      <c r="AD41" s="2261"/>
      <c r="AE41" s="2284"/>
      <c r="AF41" s="1222" t="s">
        <v>461</v>
      </c>
      <c r="AG41" s="1222" t="s">
        <v>462</v>
      </c>
      <c r="AH41" s="1338" t="s">
        <v>463</v>
      </c>
      <c r="AI41" s="2270" t="s">
        <v>464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422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425</v>
      </c>
      <c r="P48" s="2257"/>
      <c r="Q48" s="2257">
        <v>1</v>
      </c>
      <c r="R48" s="357"/>
      <c r="S48" s="1336" t="str">
        <f>$J48</f>
        <v>....1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428</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467</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430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431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433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257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258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117A8-BB98-FF98-1178-A4E98266FA1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420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421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422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425</v>
      </c>
      <c r="M7" s="537"/>
      <c r="N7" s="1366"/>
      <c r="P7" s="2257"/>
      <c r="Q7" s="2257">
        <v>1</v>
      </c>
      <c r="R7" s="1642"/>
      <c r="S7" s="2007">
        <f>$J7</f>
      </c>
      <c r="T7" s="286" t="s">
        <v>426</v>
      </c>
      <c r="U7" s="300"/>
      <c r="V7" s="2305"/>
      <c r="W7" s="2305"/>
      <c r="X7" s="2305"/>
      <c r="Y7" s="2305"/>
      <c r="Z7" s="2305"/>
      <c r="AA7" s="2305"/>
      <c r="AB7" s="2305"/>
      <c r="AC7" s="2305"/>
      <c r="AD7" s="2305"/>
      <c r="AE7" s="2305"/>
      <c r="AF7" s="2305"/>
      <c r="AG7" s="2305"/>
      <c r="AH7" s="2305"/>
      <c r="AI7" s="2305"/>
      <c r="AJ7" s="2305"/>
      <c r="AK7" s="2305"/>
      <c r="AL7" s="2305"/>
      <c r="AM7" s="2010" t="s">
        <v>427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428</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429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430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435</v>
      </c>
      <c r="P22" s="1362"/>
      <c r="Q22" s="1371"/>
      <c r="R22" s="1371"/>
      <c r="S22" s="729"/>
      <c r="T22" s="1160" t="s">
        <v>436</v>
      </c>
      <c r="AA22" s="186" t="s">
        <v>437</v>
      </c>
      <c r="AC22" s="186" t="s">
        <v>438</v>
      </c>
      <c r="AD22" s="1160" t="s">
        <v>436</v>
      </c>
      <c r="AI22" s="186" t="s">
        <v>439</v>
      </c>
      <c r="AK22" s="186" t="s">
        <v>438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"Мурманэнергосбыт"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326"/>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440</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441</v>
      </c>
      <c r="T31" s="2250"/>
      <c r="U31" s="1372"/>
      <c r="V31" s="2251" t="str">
        <f>IF(TITLE_NUMBER_PR_CHANGE="",IF(TITLE_NUMBER_PR="","",TITLE_NUMBER_PR),TITLE_NUMBER_PR_CHANGE)</f>
        <v>53/113</v>
      </c>
      <c r="W31" s="2251"/>
      <c r="X31" s="2251"/>
      <c r="Y31" s="2251"/>
      <c r="Z31" s="2251"/>
      <c r="AA31" s="2251"/>
      <c r="AB31" s="2251"/>
      <c r="AC31" s="326"/>
      <c r="AD31" s="2251" t="str">
        <f>IF(TITLE_NUMBER_PR_CHANGE="",IF(TITLE_NUMBER_PR="","",TITLE_NUMBER_PR),TITLE_NUMBER_PR_CHANGE)</f>
        <v>53/113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https://npa.gov-murman.ru/bitrix/components/b1team/govmurman.element.file/download.php?ID=559434&amp;FID=881206</v>
      </c>
      <c r="W32" s="2251"/>
      <c r="X32" s="2251"/>
      <c r="Y32" s="2251"/>
      <c r="Z32" s="2251"/>
      <c r="AA32" s="2251"/>
      <c r="AB32" s="2251"/>
      <c r="AC32" s="326"/>
      <c r="AD32" s="2251" t="str">
        <f>IF(TITLE_IST_PUB_CHANGE="",IF(TITLE_IST_PUB="","",TITLE_IST_PUB),TITLE_IST_PUB_CHANGE)</f>
        <v>https://npa.gov-murman.ru/bitrix/components/b1team/govmurman.element.file/download.php?ID=559434&amp;FID=881206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442</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443</v>
      </c>
      <c r="T35" s="2250"/>
      <c r="U35" s="1372"/>
      <c r="V35" s="2251" t="str">
        <f>IF(TITLE_NUMBER_PR_CHANGE="",IF(TITLE_NUMBER_PR="","",TITLE_NUMBER_PR),TITLE_NUMBER_PR_CHANGE)</f>
        <v>53/113</v>
      </c>
      <c r="W35" s="2251"/>
      <c r="X35" s="2251"/>
      <c r="Y35" s="2251"/>
      <c r="Z35" s="2251"/>
      <c r="AA35" s="2251"/>
      <c r="AB35" s="2251"/>
      <c r="AC35" s="326"/>
      <c r="AD35" s="2251" t="str">
        <f>IF(TITLE_NUMBER_PR_CHANGE="",IF(TITLE_NUMBER_PR="","",TITLE_NUMBER_PR),TITLE_NUMBER_PR_CHANGE)</f>
        <v>53/113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444</v>
      </c>
      <c r="AD36" s="326"/>
      <c r="AE36" s="326"/>
      <c r="AF36" s="326"/>
      <c r="AG36" s="326"/>
      <c r="AH36" s="326"/>
      <c r="AI36" s="326"/>
      <c r="AJ36" s="326"/>
      <c r="AK36" s="278" t="s">
        <v>444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155">
        <v>14</v>
      </c>
    </row>
    <row customHeight="1" ht="14.699999999999998">
      <c r="Q39" s="376"/>
      <c r="R39" s="376"/>
      <c r="S39" s="2273" t="s">
        <v>91</v>
      </c>
      <c r="T39" s="2209" t="s">
        <v>445</v>
      </c>
      <c r="U39" s="301"/>
      <c r="V39" s="2274" t="s">
        <v>446</v>
      </c>
      <c r="W39" s="2275"/>
      <c r="X39" s="2275"/>
      <c r="Y39" s="2275"/>
      <c r="Z39" s="2275"/>
      <c r="AA39" s="2275"/>
      <c r="AB39" s="2276"/>
      <c r="AC39" s="2277" t="s">
        <v>447</v>
      </c>
      <c r="AD39" s="2274" t="s">
        <v>446</v>
      </c>
      <c r="AE39" s="2275"/>
      <c r="AF39" s="2275"/>
      <c r="AG39" s="2275"/>
      <c r="AH39" s="2275"/>
      <c r="AI39" s="2275"/>
      <c r="AJ39" s="2276"/>
      <c r="AK39" s="2277" t="s">
        <v>448</v>
      </c>
      <c r="AL39" s="2280" t="s">
        <v>449</v>
      </c>
      <c r="AM39" s="2127"/>
      <c r="AS39" s="1155">
        <v>14</v>
      </c>
    </row>
    <row customHeight="1" ht="35.699999999999996">
      <c r="Q40" s="376"/>
      <c r="R40" s="376"/>
      <c r="S40" s="2273"/>
      <c r="T40" s="2209"/>
      <c r="U40" s="1031"/>
      <c r="V40" s="2260" t="s">
        <v>450</v>
      </c>
      <c r="W40" s="2283"/>
      <c r="X40" s="2262" t="s">
        <v>452</v>
      </c>
      <c r="Y40" s="2263"/>
      <c r="Z40" s="2262" t="s">
        <v>453</v>
      </c>
      <c r="AA40" s="2269"/>
      <c r="AB40" s="2263"/>
      <c r="AC40" s="2278"/>
      <c r="AD40" s="2260" t="s">
        <v>466</v>
      </c>
      <c r="AE40" s="2283"/>
      <c r="AF40" s="2262" t="s">
        <v>452</v>
      </c>
      <c r="AG40" s="2263"/>
      <c r="AH40" s="2262" t="s">
        <v>453</v>
      </c>
      <c r="AI40" s="2269"/>
      <c r="AJ40" s="2263"/>
      <c r="AK40" s="2278"/>
      <c r="AL40" s="2281"/>
      <c r="AM40" s="2127"/>
      <c r="AS40" s="1155">
        <v>34</v>
      </c>
    </row>
    <row customHeight="1" ht="35.699999999999996">
      <c r="A41" s="1370"/>
      <c r="B41" s="1370" t="s">
        <v>137</v>
      </c>
      <c r="C41" s="1370" t="s">
        <v>138</v>
      </c>
      <c r="D41" s="1370" t="s">
        <v>139</v>
      </c>
      <c r="E41" s="1364" t="s">
        <v>454</v>
      </c>
      <c r="F41" s="1364" t="s">
        <v>455</v>
      </c>
      <c r="G41" s="1364" t="s">
        <v>456</v>
      </c>
      <c r="H41" s="1364" t="s">
        <v>457</v>
      </c>
      <c r="I41" s="1364" t="s">
        <v>458</v>
      </c>
      <c r="J41" s="1364" t="s">
        <v>459</v>
      </c>
      <c r="K41" s="1364" t="s">
        <v>460</v>
      </c>
      <c r="L41" s="1364" t="s">
        <v>435</v>
      </c>
      <c r="Q41" s="376"/>
      <c r="R41" s="376"/>
      <c r="S41" s="2273"/>
      <c r="T41" s="2209"/>
      <c r="U41" s="302"/>
      <c r="V41" s="2261"/>
      <c r="W41" s="2284"/>
      <c r="X41" s="1222" t="s">
        <v>461</v>
      </c>
      <c r="Y41" s="1222" t="s">
        <v>462</v>
      </c>
      <c r="Z41" s="1338" t="s">
        <v>463</v>
      </c>
      <c r="AA41" s="2270" t="s">
        <v>464</v>
      </c>
      <c r="AB41" s="2271"/>
      <c r="AC41" s="2279"/>
      <c r="AD41" s="2261"/>
      <c r="AE41" s="2284"/>
      <c r="AF41" s="1222" t="s">
        <v>461</v>
      </c>
      <c r="AG41" s="1222" t="s">
        <v>462</v>
      </c>
      <c r="AH41" s="1338" t="s">
        <v>463</v>
      </c>
      <c r="AI41" s="2270" t="s">
        <v>464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422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425</v>
      </c>
      <c r="P48" s="2257"/>
      <c r="Q48" s="2257">
        <v>1</v>
      </c>
      <c r="R48" s="357"/>
      <c r="S48" s="1336" t="str">
        <f>$J48</f>
        <v>....1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428</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467</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430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431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433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257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258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9901E-A378-0807-3C5F-C0FF2C3F73A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425</v>
      </c>
      <c r="M7" s="537"/>
      <c r="N7" s="1366"/>
      <c r="P7" s="2257"/>
      <c r="Q7" s="2257">
        <v>1</v>
      </c>
      <c r="R7" s="357"/>
      <c r="S7" s="1336">
        <f>$J7</f>
      </c>
      <c r="T7" s="286" t="s">
        <v>426</v>
      </c>
      <c r="U7" s="300"/>
      <c r="V7" s="2245"/>
      <c r="W7" s="2246"/>
      <c r="X7" s="2246"/>
      <c r="Y7" s="2246"/>
      <c r="Z7" s="2246"/>
      <c r="AA7" s="2246"/>
      <c r="AB7" s="2246"/>
      <c r="AC7" s="2247"/>
      <c r="AD7" s="2245"/>
      <c r="AE7" s="2246"/>
      <c r="AF7" s="2246"/>
      <c r="AG7" s="2246"/>
      <c r="AH7" s="2246"/>
      <c r="AI7" s="2246"/>
      <c r="AJ7" s="2246"/>
      <c r="AK7" s="2246"/>
      <c r="AL7" s="2247"/>
      <c r="AM7" s="1258" t="s">
        <v>427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428</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429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433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435</v>
      </c>
      <c r="P22" s="1362"/>
      <c r="Q22" s="1371"/>
      <c r="R22" s="1371"/>
      <c r="S22" s="729"/>
      <c r="T22" s="1160" t="s">
        <v>436</v>
      </c>
      <c r="AA22" s="186" t="s">
        <v>437</v>
      </c>
      <c r="AC22" s="186" t="s">
        <v>438</v>
      </c>
      <c r="AD22" s="1160" t="s">
        <v>436</v>
      </c>
      <c r="AI22" s="186" t="s">
        <v>439</v>
      </c>
      <c r="AK22" s="186" t="s">
        <v>438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"Мурманэнергосбыт"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326"/>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440</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441</v>
      </c>
      <c r="T31" s="2250"/>
      <c r="U31" s="1372"/>
      <c r="V31" s="2251" t="str">
        <f>IF(TITLE_NUMBER_PR_CHANGE="",IF(TITLE_NUMBER_PR="","",TITLE_NUMBER_PR),TITLE_NUMBER_PR_CHANGE)</f>
        <v>53/113</v>
      </c>
      <c r="W31" s="2251"/>
      <c r="X31" s="2251"/>
      <c r="Y31" s="2251"/>
      <c r="Z31" s="2251"/>
      <c r="AA31" s="2251"/>
      <c r="AB31" s="2251"/>
      <c r="AC31" s="326"/>
      <c r="AD31" s="2251" t="str">
        <f>IF(TITLE_NUMBER_PR_CHANGE="",IF(TITLE_NUMBER_PR="","",TITLE_NUMBER_PR),TITLE_NUMBER_PR_CHANGE)</f>
        <v>53/113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https://npa.gov-murman.ru/bitrix/components/b1team/govmurman.element.file/download.php?ID=559434&amp;FID=881206</v>
      </c>
      <c r="W32" s="2251"/>
      <c r="X32" s="2251"/>
      <c r="Y32" s="2251"/>
      <c r="Z32" s="2251"/>
      <c r="AA32" s="2251"/>
      <c r="AB32" s="2251"/>
      <c r="AC32" s="326"/>
      <c r="AD32" s="2251" t="str">
        <f>IF(TITLE_IST_PUB_CHANGE="",IF(TITLE_IST_PUB="","",TITLE_IST_PUB),TITLE_IST_PUB_CHANGE)</f>
        <v>https://npa.gov-murman.ru/bitrix/components/b1team/govmurman.element.file/download.php?ID=559434&amp;FID=881206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442</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443</v>
      </c>
      <c r="T35" s="2250"/>
      <c r="U35" s="1372"/>
      <c r="V35" s="2251" t="str">
        <f>IF(TITLE_NUMBER_PR_CHANGE="",IF(TITLE_NUMBER_PR="","",TITLE_NUMBER_PR),TITLE_NUMBER_PR_CHANGE)</f>
        <v>53/113</v>
      </c>
      <c r="W35" s="2251"/>
      <c r="X35" s="2251"/>
      <c r="Y35" s="2251"/>
      <c r="Z35" s="2251"/>
      <c r="AA35" s="2251"/>
      <c r="AB35" s="2251"/>
      <c r="AC35" s="326"/>
      <c r="AD35" s="2251" t="str">
        <f>IF(TITLE_NUMBER_PR_CHANGE="",IF(TITLE_NUMBER_PR="","",TITLE_NUMBER_PR),TITLE_NUMBER_PR_CHANGE)</f>
        <v>53/113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444</v>
      </c>
      <c r="AD36" s="326"/>
      <c r="AE36" s="326"/>
      <c r="AF36" s="326"/>
      <c r="AG36" s="326"/>
      <c r="AH36" s="326"/>
      <c r="AI36" s="326"/>
      <c r="AJ36" s="326"/>
      <c r="AK36" s="278" t="s">
        <v>444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155">
        <v>14</v>
      </c>
    </row>
    <row customHeight="1" ht="14.699999999999998">
      <c r="Q39" s="376"/>
      <c r="R39" s="376"/>
      <c r="S39" s="2273" t="s">
        <v>91</v>
      </c>
      <c r="T39" s="2209" t="s">
        <v>445</v>
      </c>
      <c r="U39" s="301"/>
      <c r="V39" s="2274" t="s">
        <v>446</v>
      </c>
      <c r="W39" s="2275"/>
      <c r="X39" s="2275"/>
      <c r="Y39" s="2275"/>
      <c r="Z39" s="2275"/>
      <c r="AA39" s="2275"/>
      <c r="AB39" s="2276"/>
      <c r="AC39" s="2277" t="s">
        <v>447</v>
      </c>
      <c r="AD39" s="2274" t="s">
        <v>446</v>
      </c>
      <c r="AE39" s="2275"/>
      <c r="AF39" s="2275"/>
      <c r="AG39" s="2275"/>
      <c r="AH39" s="2275"/>
      <c r="AI39" s="2275"/>
      <c r="AJ39" s="2276"/>
      <c r="AK39" s="2277" t="s">
        <v>448</v>
      </c>
      <c r="AL39" s="2280" t="s">
        <v>449</v>
      </c>
      <c r="AM39" s="2127"/>
      <c r="AS39" s="1155">
        <v>14</v>
      </c>
    </row>
    <row customHeight="1" ht="35.699999999999996">
      <c r="Q40" s="376"/>
      <c r="R40" s="376"/>
      <c r="S40" s="2273"/>
      <c r="T40" s="2209"/>
      <c r="U40" s="1031"/>
      <c r="V40" s="2260" t="s">
        <v>450</v>
      </c>
      <c r="W40" s="2283"/>
      <c r="X40" s="2262" t="s">
        <v>452</v>
      </c>
      <c r="Y40" s="2263"/>
      <c r="Z40" s="2262" t="s">
        <v>453</v>
      </c>
      <c r="AA40" s="2269"/>
      <c r="AB40" s="2263"/>
      <c r="AC40" s="2278"/>
      <c r="AD40" s="2260" t="s">
        <v>466</v>
      </c>
      <c r="AE40" s="2283"/>
      <c r="AF40" s="2262" t="s">
        <v>452</v>
      </c>
      <c r="AG40" s="2263"/>
      <c r="AH40" s="2262" t="s">
        <v>453</v>
      </c>
      <c r="AI40" s="2269"/>
      <c r="AJ40" s="2263"/>
      <c r="AK40" s="2278"/>
      <c r="AL40" s="2281"/>
      <c r="AM40" s="2127"/>
      <c r="AS40" s="1155">
        <v>34</v>
      </c>
    </row>
    <row customHeight="1" ht="35.699999999999996">
      <c r="A41" s="1370"/>
      <c r="B41" s="1370" t="s">
        <v>137</v>
      </c>
      <c r="C41" s="1370" t="s">
        <v>138</v>
      </c>
      <c r="D41" s="1370" t="s">
        <v>139</v>
      </c>
      <c r="E41" s="1364" t="s">
        <v>454</v>
      </c>
      <c r="F41" s="1364" t="s">
        <v>455</v>
      </c>
      <c r="G41" s="1364" t="s">
        <v>456</v>
      </c>
      <c r="H41" s="1364" t="s">
        <v>457</v>
      </c>
      <c r="I41" s="1364" t="s">
        <v>458</v>
      </c>
      <c r="J41" s="1364" t="s">
        <v>459</v>
      </c>
      <c r="K41" s="1364" t="s">
        <v>460</v>
      </c>
      <c r="L41" s="1364" t="s">
        <v>435</v>
      </c>
      <c r="Q41" s="376"/>
      <c r="R41" s="376"/>
      <c r="S41" s="2273"/>
      <c r="T41" s="2209"/>
      <c r="U41" s="302"/>
      <c r="V41" s="2261"/>
      <c r="W41" s="2284"/>
      <c r="X41" s="1222" t="s">
        <v>461</v>
      </c>
      <c r="Y41" s="1222" t="s">
        <v>462</v>
      </c>
      <c r="Z41" s="1338" t="s">
        <v>463</v>
      </c>
      <c r="AA41" s="2270" t="s">
        <v>464</v>
      </c>
      <c r="AB41" s="2271"/>
      <c r="AC41" s="2279"/>
      <c r="AD41" s="2261"/>
      <c r="AE41" s="2284"/>
      <c r="AF41" s="1222" t="s">
        <v>461</v>
      </c>
      <c r="AG41" s="1222" t="s">
        <v>462</v>
      </c>
      <c r="AH41" s="1338" t="s">
        <v>463</v>
      </c>
      <c r="AI41" s="2270" t="s">
        <v>464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422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425</v>
      </c>
      <c r="P48" s="2257"/>
      <c r="Q48" s="2257">
        <v>1</v>
      </c>
      <c r="R48" s="357"/>
      <c r="S48" s="1336" t="str">
        <f>$J48</f>
        <v>....1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428</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467</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430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431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433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257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258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268B2-E0D8-E975-C04C-1AC79727324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415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416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417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420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421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422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425</v>
      </c>
      <c r="N7" s="509"/>
      <c r="O7" s="327"/>
      <c r="Q7" s="2257"/>
      <c r="R7" s="2257">
        <v>1</v>
      </c>
      <c r="S7" s="518"/>
      <c r="T7" s="357"/>
      <c r="U7" s="1336">
        <f>$J7</f>
      </c>
      <c r="V7" s="286" t="s">
        <v>426</v>
      </c>
      <c r="W7" s="300"/>
      <c r="X7" s="2245"/>
      <c r="Y7" s="2246"/>
      <c r="Z7" s="2246"/>
      <c r="AA7" s="2246"/>
      <c r="AB7" s="2246"/>
      <c r="AC7" s="2235"/>
      <c r="AD7" s="2235"/>
      <c r="AE7" s="2235"/>
      <c r="AF7" s="2308"/>
      <c r="AG7" s="2245"/>
      <c r="AH7" s="2246"/>
      <c r="AI7" s="2246"/>
      <c r="AJ7" s="2246"/>
      <c r="AK7" s="2246"/>
      <c r="AL7" s="2246"/>
      <c r="AM7" s="2246"/>
      <c r="AN7" s="2246"/>
      <c r="AO7" s="2246"/>
      <c r="AP7" s="2247"/>
      <c r="AQ7" s="1258" t="s">
        <v>427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428</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468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470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430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431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433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434</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435</v>
      </c>
      <c r="Q26" s="1362"/>
      <c r="R26" s="1371"/>
      <c r="S26" s="1371"/>
      <c r="T26" s="1371"/>
      <c r="U26" s="729"/>
      <c r="V26" s="1160" t="s">
        <v>436</v>
      </c>
      <c r="AD26" s="186" t="s">
        <v>437</v>
      </c>
      <c r="AF26" s="186" t="s">
        <v>438</v>
      </c>
      <c r="AG26" s="1160" t="s">
        <v>436</v>
      </c>
      <c r="AM26" s="186" t="s">
        <v>439</v>
      </c>
      <c r="AO26" s="186" t="s">
        <v>438</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"Мурманэнергосбыт"</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тарифному регулированию Мурманской области</v>
      </c>
      <c r="Y33" s="2251"/>
      <c r="Z33" s="2251"/>
      <c r="AA33" s="2251"/>
      <c r="AB33" s="2251"/>
      <c r="AC33" s="2251"/>
      <c r="AD33" s="2251"/>
      <c r="AE33" s="2251"/>
      <c r="AF33" s="326"/>
      <c r="AG33" s="2251" t="str">
        <f>IF(TITLE_NAME_OR_PR_CHANGE="",IF(TITLE_NAME_OR_PR="","",TITLE_NAME_OR_PR),TITLE_NAME_OR_PR_CHANGE)</f>
        <v>Комитет по тарифному регулированию Мурманской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440</v>
      </c>
      <c r="V34" s="2250"/>
      <c r="W34" s="1372"/>
      <c r="X34" s="2264" t="str">
        <f>IF(TITLE_DATE_PR_CHANGE="",IF(TITLE_DATE_PR="","",TITLE_DATE_PR),TITLE_DATE_PR_CHANGE)</f>
        <v>46010</v>
      </c>
      <c r="Y34" s="2264"/>
      <c r="Z34" s="2264"/>
      <c r="AA34" s="2264"/>
      <c r="AB34" s="2264"/>
      <c r="AC34" s="2264"/>
      <c r="AD34" s="2264"/>
      <c r="AE34" s="2264"/>
      <c r="AF34" s="326"/>
      <c r="AG34" s="2264" t="str">
        <f>IF(TITLE_DATE_PR_CHANGE="",IF(TITLE_DATE_PR="","",TITLE_DATE_PR),TITLE_DATE_PR_CHANGE)</f>
        <v>46010</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441</v>
      </c>
      <c r="V35" s="2250"/>
      <c r="W35" s="1372"/>
      <c r="X35" s="2251" t="str">
        <f>IF(TITLE_NUMBER_PR_CHANGE="",IF(TITLE_NUMBER_PR="","",TITLE_NUMBER_PR),TITLE_NUMBER_PR_CHANGE)</f>
        <v>53/113</v>
      </c>
      <c r="Y35" s="2251"/>
      <c r="Z35" s="2251"/>
      <c r="AA35" s="2251"/>
      <c r="AB35" s="2251"/>
      <c r="AC35" s="2251"/>
      <c r="AD35" s="2251"/>
      <c r="AE35" s="2251"/>
      <c r="AF35" s="326"/>
      <c r="AG35" s="2251" t="str">
        <f>IF(TITLE_NUMBER_PR_CHANGE="",IF(TITLE_NUMBER_PR="","",TITLE_NUMBER_PR),TITLE_NUMBER_PR_CHANGE)</f>
        <v>53/113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https://npa.gov-murman.ru/bitrix/components/b1team/govmurman.element.file/download.php?ID=559434&amp;FID=881206</v>
      </c>
      <c r="Y36" s="2251"/>
      <c r="Z36" s="2251"/>
      <c r="AA36" s="2251"/>
      <c r="AB36" s="2251"/>
      <c r="AC36" s="2251"/>
      <c r="AD36" s="2251"/>
      <c r="AE36" s="2251"/>
      <c r="AF36" s="326"/>
      <c r="AG36" s="2251" t="str">
        <f>IF(TITLE_IST_PUB_CHANGE="",IF(TITLE_IST_PUB="","",TITLE_IST_PUB),TITLE_IST_PUB_CHANGE)</f>
        <v>https://npa.gov-murman.ru/bitrix/components/b1team/govmurman.element.file/download.php?ID=559434&amp;FID=881206</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442</v>
      </c>
      <c r="V38" s="2250"/>
      <c r="W38" s="1372"/>
      <c r="X38" s="2264" t="str">
        <f>IF(TITLE_DATE_PR_CHANGE="",IF(TITLE_DATE_PR="","",TITLE_DATE_PR),TITLE_DATE_PR_CHANGE)</f>
        <v>46010</v>
      </c>
      <c r="Y38" s="2264"/>
      <c r="Z38" s="2264"/>
      <c r="AA38" s="2264"/>
      <c r="AB38" s="2264"/>
      <c r="AC38" s="2264"/>
      <c r="AD38" s="2264"/>
      <c r="AE38" s="2264"/>
      <c r="AF38" s="326"/>
      <c r="AG38" s="2264" t="str">
        <f>IF(TITLE_DATE_PR_CHANGE="",IF(TITLE_DATE_PR="","",TITLE_DATE_PR),TITLE_DATE_PR_CHANGE)</f>
        <v>46010</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443</v>
      </c>
      <c r="V39" s="2250"/>
      <c r="W39" s="1372"/>
      <c r="X39" s="2251" t="str">
        <f>IF(TITLE_NUMBER_PR_CHANGE="",IF(TITLE_NUMBER_PR="","",TITLE_NUMBER_PR),TITLE_NUMBER_PR_CHANGE)</f>
        <v>53/113</v>
      </c>
      <c r="Y39" s="2251"/>
      <c r="Z39" s="2251"/>
      <c r="AA39" s="2251"/>
      <c r="AB39" s="2251"/>
      <c r="AC39" s="2251"/>
      <c r="AD39" s="2251"/>
      <c r="AE39" s="2251"/>
      <c r="AF39" s="326"/>
      <c r="AG39" s="2251" t="str">
        <f>IF(TITLE_NUMBER_PR_CHANGE="",IF(TITLE_NUMBER_PR="","",TITLE_NUMBER_PR),TITLE_NUMBER_PR_CHANGE)</f>
        <v>53/113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444</v>
      </c>
      <c r="AG40" s="326"/>
      <c r="AH40" s="326"/>
      <c r="AI40" s="326"/>
      <c r="AJ40" s="326"/>
      <c r="AK40" s="326"/>
      <c r="AL40" s="326"/>
      <c r="AM40" s="326"/>
      <c r="AN40" s="326"/>
      <c r="AO40" s="278" t="s">
        <v>444</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320</v>
      </c>
      <c r="AW42" s="1155">
        <v>14</v>
      </c>
    </row>
    <row customHeight="1" ht="14.699999999999998">
      <c r="R43" s="376"/>
      <c r="S43" s="376"/>
      <c r="T43" s="376"/>
      <c r="U43" s="2273" t="s">
        <v>91</v>
      </c>
      <c r="V43" s="2209" t="s">
        <v>445</v>
      </c>
      <c r="W43" s="301"/>
      <c r="X43" s="2274" t="s">
        <v>446</v>
      </c>
      <c r="Y43" s="2291"/>
      <c r="Z43" s="2291"/>
      <c r="AA43" s="2291"/>
      <c r="AB43" s="2291"/>
      <c r="AC43" s="2275"/>
      <c r="AD43" s="2275"/>
      <c r="AE43" s="2276"/>
      <c r="AF43" s="2277" t="s">
        <v>447</v>
      </c>
      <c r="AG43" s="2274" t="s">
        <v>446</v>
      </c>
      <c r="AH43" s="2291"/>
      <c r="AI43" s="2291"/>
      <c r="AJ43" s="2291"/>
      <c r="AK43" s="2291"/>
      <c r="AL43" s="2275"/>
      <c r="AM43" s="2275"/>
      <c r="AN43" s="2276"/>
      <c r="AO43" s="2277" t="s">
        <v>448</v>
      </c>
      <c r="AP43" s="2280" t="s">
        <v>449</v>
      </c>
      <c r="AQ43" s="2127"/>
      <c r="AW43" s="1155">
        <v>14</v>
      </c>
    </row>
    <row customHeight="1" ht="35.699999999999996">
      <c r="R44" s="376"/>
      <c r="S44" s="376"/>
      <c r="T44" s="376"/>
      <c r="U44" s="2273"/>
      <c r="V44" s="2209"/>
      <c r="W44" s="1031"/>
      <c r="X44" s="2294" t="s">
        <v>471</v>
      </c>
      <c r="Y44" s="2312" t="s">
        <v>472</v>
      </c>
      <c r="Z44" s="2312"/>
      <c r="AA44" s="2312"/>
      <c r="AB44" s="2312"/>
      <c r="AC44" s="2294" t="s">
        <v>453</v>
      </c>
      <c r="AD44" s="2611"/>
      <c r="AE44" s="2314"/>
      <c r="AF44" s="2278"/>
      <c r="AG44" s="2294" t="s">
        <v>471</v>
      </c>
      <c r="AH44" s="2312" t="s">
        <v>472</v>
      </c>
      <c r="AI44" s="2312"/>
      <c r="AJ44" s="2312"/>
      <c r="AK44" s="2312"/>
      <c r="AL44" s="2294" t="s">
        <v>453</v>
      </c>
      <c r="AM44" s="2611"/>
      <c r="AN44" s="2314"/>
      <c r="AO44" s="2278"/>
      <c r="AP44" s="2281"/>
      <c r="AQ44" s="2127"/>
      <c r="AW44" s="1155">
        <v>34</v>
      </c>
    </row>
    <row customHeight="1" ht="14.699999999999998">
      <c r="R45" s="376"/>
      <c r="S45" s="376"/>
      <c r="T45" s="376"/>
      <c r="U45" s="2273"/>
      <c r="V45" s="2209"/>
      <c r="W45" s="1031"/>
      <c r="X45" s="2325"/>
      <c r="Y45" s="2317" t="s">
        <v>473</v>
      </c>
      <c r="Z45" s="2270" t="s">
        <v>474</v>
      </c>
      <c r="AA45" s="2320"/>
      <c r="AB45" s="2271"/>
      <c r="AC45" s="2295"/>
      <c r="AD45" s="2612"/>
      <c r="AE45" s="2316"/>
      <c r="AF45" s="2278"/>
      <c r="AG45" s="2325"/>
      <c r="AH45" s="2317" t="s">
        <v>473</v>
      </c>
      <c r="AI45" s="2270" t="s">
        <v>474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475</v>
      </c>
      <c r="AA46" s="2270" t="s">
        <v>476</v>
      </c>
      <c r="AB46" s="2271"/>
      <c r="AC46" s="2317" t="s">
        <v>463</v>
      </c>
      <c r="AD46" s="2321" t="s">
        <v>464</v>
      </c>
      <c r="AE46" s="2322"/>
      <c r="AF46" s="2278"/>
      <c r="AG46" s="2325"/>
      <c r="AH46" s="2318"/>
      <c r="AI46" s="2317" t="s">
        <v>475</v>
      </c>
      <c r="AJ46" s="2270" t="s">
        <v>476</v>
      </c>
      <c r="AK46" s="2271"/>
      <c r="AL46" s="2317" t="s">
        <v>463</v>
      </c>
      <c r="AM46" s="2321" t="s">
        <v>464</v>
      </c>
      <c r="AN46" s="2322"/>
      <c r="AO46" s="2278"/>
      <c r="AP46" s="2281"/>
      <c r="AQ46" s="2127"/>
      <c r="AW46" s="1155">
        <v>26</v>
      </c>
    </row>
    <row customHeight="1" ht="65.25">
      <c r="A47" s="1259"/>
      <c r="B47" s="1259" t="s">
        <v>137</v>
      </c>
      <c r="C47" s="1259" t="s">
        <v>138</v>
      </c>
      <c r="D47" s="1259" t="s">
        <v>139</v>
      </c>
      <c r="E47" s="1310" t="s">
        <v>454</v>
      </c>
      <c r="F47" s="1310" t="s">
        <v>455</v>
      </c>
      <c r="G47" s="1310" t="s">
        <v>456</v>
      </c>
      <c r="H47" s="1310" t="s">
        <v>457</v>
      </c>
      <c r="I47" s="1310" t="s">
        <v>458</v>
      </c>
      <c r="J47" s="1310" t="s">
        <v>459</v>
      </c>
      <c r="K47" s="1310" t="s">
        <v>460</v>
      </c>
      <c r="L47" s="1310" t="s">
        <v>477</v>
      </c>
      <c r="M47" s="1310" t="s">
        <v>435</v>
      </c>
      <c r="R47" s="376"/>
      <c r="S47" s="376"/>
      <c r="T47" s="376"/>
      <c r="U47" s="2273"/>
      <c r="V47" s="2209"/>
      <c r="W47" s="302"/>
      <c r="X47" s="2295"/>
      <c r="Y47" s="2319"/>
      <c r="Z47" s="2319"/>
      <c r="AA47" s="1222" t="s">
        <v>478</v>
      </c>
      <c r="AB47" s="1222" t="s">
        <v>479</v>
      </c>
      <c r="AC47" s="2319"/>
      <c r="AD47" s="2323"/>
      <c r="AE47" s="2324"/>
      <c r="AF47" s="2279"/>
      <c r="AG47" s="2295"/>
      <c r="AH47" s="2319"/>
      <c r="AI47" s="2319"/>
      <c r="AJ47" s="1222" t="s">
        <v>478</v>
      </c>
      <c r="AK47" s="1222" t="s">
        <v>479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416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417</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419</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420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421</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422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425</v>
      </c>
      <c r="Q54" s="2257"/>
      <c r="R54" s="2257">
        <v>1</v>
      </c>
      <c r="S54" s="518"/>
      <c r="T54" s="357"/>
      <c r="U54" s="1336" t="str">
        <f>$J54</f>
        <v>....1.1</v>
      </c>
      <c r="V54" s="286" t="s">
        <v>426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427</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428</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468</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469</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470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430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431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433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257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258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85</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93EE13-1237-5158-A2A6-BF9EF2BB6008}" mc:Ignorable="x14ac xr xr2 xr3">
  <sheetPr>
    <tabColor rgb="FFCCCCFF"/>
  </sheetPr>
  <dimension ref="A1:Q79"/>
  <sheetViews>
    <sheetView topLeftCell="C19" showGridLines="0" zoomScale="90" workbookViewId="0">
      <selection activeCell="E34" sqref="E3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горячего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44896</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46010</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44883</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30"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46010</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1" t="s">
        <v>47</v>
      </c>
      <c r="G27" s="73"/>
      <c r="Q27" s="74">
        <v>0</v>
      </c>
    </row>
    <row customHeight="1" ht="24.75">
      <c r="D28" s="75"/>
      <c r="E28" s="391" t="s">
        <v>48</v>
      </c>
      <c r="F28" s="2631" t="s">
        <v>43</v>
      </c>
      <c r="G28" s="73"/>
      <c r="Q28" s="74">
        <v>0</v>
      </c>
    </row>
    <row customHeight="1" ht="19.5">
      <c r="D29" s="75"/>
      <c r="E29" s="391" t="s">
        <v>44</v>
      </c>
      <c r="F29" s="2632" t="s">
        <v>49</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50</v>
      </c>
      <c r="G31" s="776"/>
      <c r="Q31" s="74">
        <v>20</v>
      </c>
    </row>
    <row customHeight="1" ht="21" hidden="1">
      <c r="C32" s="78"/>
      <c r="D32" s="79"/>
      <c r="E32" s="392" t="s">
        <v>51</v>
      </c>
      <c r="F32" s="217"/>
      <c r="G32" s="776"/>
      <c r="Q32" s="74">
        <v>20</v>
      </c>
    </row>
    <row customHeight="1" ht="21">
      <c r="C33" s="78"/>
      <c r="D33" s="79"/>
      <c r="E33" s="391" t="s">
        <v>52</v>
      </c>
      <c r="F33" s="217" t="s">
        <v>53</v>
      </c>
      <c r="G33" s="776"/>
      <c r="Q33" s="74">
        <v>20</v>
      </c>
    </row>
    <row customHeight="1" ht="21">
      <c r="C34" s="78"/>
      <c r="D34" s="79"/>
      <c r="E34" s="391" t="s">
        <v>54</v>
      </c>
      <c r="F34" s="217" t="s">
        <v>55</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56</v>
      </c>
      <c r="F36" s="348"/>
      <c r="G36" s="77"/>
      <c r="Q36" s="74">
        <v>0</v>
      </c>
    </row>
    <row customHeight="1" ht="21">
      <c r="A37" s="879"/>
      <c r="D37" s="79"/>
      <c r="E37" s="391" t="s">
        <v>57</v>
      </c>
      <c r="F37" s="1210" t="s">
        <v>58</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59</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60</v>
      </c>
      <c r="F43" s="710" t="s">
        <v>19</v>
      </c>
      <c r="G43" s="73"/>
      <c r="I43" s="411"/>
      <c r="J43" s="876"/>
      <c r="Q43" s="409">
        <v>0</v>
      </c>
    </row>
    <row s="1635" customFormat="1" customHeight="1" ht="27" hidden="1">
      <c r="A44" s="784"/>
      <c r="B44" s="413"/>
      <c r="C44" s="408"/>
      <c r="D44" s="410"/>
      <c r="E44" s="1165" t="s">
        <v>61</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62</v>
      </c>
      <c r="F46" s="710" t="s">
        <v>19</v>
      </c>
      <c r="G46" s="73"/>
      <c r="H46" s="409"/>
      <c r="I46" s="411"/>
      <c r="J46" s="876"/>
      <c r="Q46" s="430">
        <v>0</v>
      </c>
    </row>
    <row s="1635" customFormat="1" customHeight="1" ht="24.75" hidden="1">
      <c r="A47" s="784"/>
      <c r="B47" s="413"/>
      <c r="C47" s="408"/>
      <c r="D47" s="410"/>
      <c r="E47" s="1165" t="s">
        <v>63</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t="s">
        <v>64</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65</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66</v>
      </c>
      <c r="F53" s="1048" t="s">
        <v>19</v>
      </c>
      <c r="G53" s="532"/>
      <c r="I53" s="534"/>
      <c r="J53" s="878"/>
      <c r="P53" s="535"/>
      <c r="Q53" s="533">
        <v>0</v>
      </c>
    </row>
    <row s="1635" customFormat="1" customHeight="1" ht="27" hidden="1">
      <c r="A54" s="786"/>
      <c r="B54" s="413"/>
      <c r="C54" s="530"/>
      <c r="D54" s="531"/>
      <c r="E54" s="391" t="s">
        <v>67</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68</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69</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70</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71</v>
      </c>
      <c r="F62" s="1671" t="s">
        <v>64</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72</v>
      </c>
      <c r="F64" s="216" t="s">
        <v>73</v>
      </c>
      <c r="G64" s="77"/>
      <c r="Q64" s="74">
        <v>20</v>
      </c>
    </row>
    <row customHeight="1" ht="21">
      <c r="A65" s="787"/>
      <c r="B65" s="99"/>
      <c r="D65" s="82"/>
      <c r="E65" s="391" t="s">
        <v>74</v>
      </c>
      <c r="F65" s="216" t="s">
        <v>75</v>
      </c>
      <c r="G65" s="77"/>
      <c r="Q65" s="74">
        <v>20</v>
      </c>
    </row>
    <row customHeight="1" ht="36.75">
      <c r="D66" s="75"/>
      <c r="E66" s="393" t="s">
        <v>76</v>
      </c>
      <c r="F66" s="1054"/>
      <c r="G66" s="73"/>
      <c r="Q66" s="74">
        <v>35</v>
      </c>
    </row>
    <row customHeight="1" ht="21">
      <c r="A67" s="787"/>
      <c r="D67" s="410"/>
      <c r="E67" s="391" t="s">
        <v>77</v>
      </c>
      <c r="F67" s="271" t="s">
        <v>78</v>
      </c>
      <c r="G67" s="77"/>
      <c r="Q67" s="74">
        <v>20</v>
      </c>
    </row>
    <row customHeight="1" ht="21">
      <c r="A68" s="787"/>
      <c r="B68" s="99"/>
      <c r="D68" s="82"/>
      <c r="E68" s="391" t="s">
        <v>79</v>
      </c>
      <c r="F68" s="271" t="s">
        <v>80</v>
      </c>
      <c r="G68" s="77"/>
      <c r="Q68" s="74">
        <v>20</v>
      </c>
    </row>
    <row customHeight="1" ht="21">
      <c r="A69" s="787"/>
      <c r="B69" s="99"/>
      <c r="D69" s="82"/>
      <c r="E69" s="391" t="s">
        <v>81</v>
      </c>
      <c r="F69" s="271" t="s">
        <v>82</v>
      </c>
      <c r="G69" s="77"/>
      <c r="Q69" s="74">
        <v>20</v>
      </c>
    </row>
    <row customHeight="1" ht="21">
      <c r="D70" s="410"/>
      <c r="E70" s="391" t="s">
        <v>83</v>
      </c>
      <c r="F70" s="2630" t="s">
        <v>84</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85</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2D9B848-A2EC-9A8F-6AE8-D383A8979028}"/>
    <hyperlink ref="H17" location="Титульный!H9" display="Как заполнить?" tooltip="Помощь по работе с полями отчётной формы" xr:uid="{E36820E8-59D6-05D8-F6F1-E5D25E671988}"/>
    <hyperlink ref="F24" r:id="rId4" xr:uid="{B346AC8E-2ED8-01F8-B643-7C22A1E1F9D7}"/>
    <hyperlink ref="F29" r:id="rId5" xr:uid="{4902E2EE-C028-73D8-99FA-76DB5834FDC9}"/>
    <hyperlink ref="H39" location="Титульный!H9" display="Как заполнить?" tooltip="Помощь по работе с полями отчётной формы" xr:uid="{7D5C752C-5F16-9E48-4778-9A8BF06569A4}"/>
    <hyperlink ref="H62" location="Титульный!H9" display="Как заполнить?" tooltip="Помощь по работе с полями отчётной формы" xr:uid="{4FF7B378-58C8-6836-D94D-614CD468E7BB}"/>
    <hyperlink ref="F70" r:id="rId6" xr:uid="{86257238-715E-6C35-89D8-9C72841536B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772BF-A598-72FF-24D1-38D6EFEFA9F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415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416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420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421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422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480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481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482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483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433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434</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435</v>
      </c>
      <c r="P23" s="1508"/>
      <c r="Q23" s="1510"/>
      <c r="R23" s="1510"/>
      <c r="Y23" s="1507" t="s">
        <v>437</v>
      </c>
      <c r="AA23" s="1507" t="s">
        <v>438</v>
      </c>
      <c r="AB23" s="1507" t="s">
        <v>485</v>
      </c>
      <c r="AE23" s="1507" t="s">
        <v>486</v>
      </c>
      <c r="AF23" s="1507" t="s">
        <v>485</v>
      </c>
      <c r="AI23" s="1507" t="s">
        <v>487</v>
      </c>
      <c r="AJ23" s="1507" t="s">
        <v>485</v>
      </c>
      <c r="AM23" s="1507" t="s">
        <v>488</v>
      </c>
      <c r="AQ23" s="1507" t="s">
        <v>437</v>
      </c>
      <c r="AS23" s="1507" t="s">
        <v>438</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"Мурманэнергосбыт"</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тарифному регулированию Мурманской области</v>
      </c>
      <c r="W30" s="2251"/>
      <c r="X30" s="2251"/>
      <c r="Y30" s="2251"/>
      <c r="Z30" s="2251"/>
      <c r="AA30" s="326"/>
      <c r="AB30" s="2251" t="str">
        <f>IF(TITLE_NAME_OR_PR_CHANGE="",IF(TITLE_NAME_OR_PR="","",TITLE_NAME_OR_PR),TITLE_NAME_OR_PR_CHANGE)</f>
        <v>Комитет по тарифному регулированию Мурманской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440</v>
      </c>
      <c r="T31" s="2250"/>
      <c r="U31" s="1372"/>
      <c r="V31" s="2264" t="str">
        <f>IF(TITLE_DATE_PR_CHANGE="",IF(TITLE_DATE_PR="","",TITLE_DATE_PR),TITLE_DATE_PR_CHANGE)</f>
        <v>46010</v>
      </c>
      <c r="W31" s="2264"/>
      <c r="X31" s="2264"/>
      <c r="Y31" s="2264"/>
      <c r="Z31" s="2264"/>
      <c r="AA31" s="326"/>
      <c r="AB31" s="2264" t="str">
        <f>IF(TITLE_DATE_PR_CHANGE="",IF(TITLE_DATE_PR="","",TITLE_DATE_PR),TITLE_DATE_PR_CHANGE)</f>
        <v>46010</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441</v>
      </c>
      <c r="T32" s="2250"/>
      <c r="U32" s="1372"/>
      <c r="V32" s="2251" t="str">
        <f>IF(TITLE_NUMBER_PR_CHANGE="",IF(TITLE_NUMBER_PR="","",TITLE_NUMBER_PR),TITLE_NUMBER_PR_CHANGE)</f>
        <v>53/113</v>
      </c>
      <c r="W32" s="2251"/>
      <c r="X32" s="2251"/>
      <c r="Y32" s="2251"/>
      <c r="Z32" s="2251"/>
      <c r="AA32" s="326"/>
      <c r="AB32" s="2251" t="str">
        <f>IF(TITLE_NUMBER_PR_CHANGE="",IF(TITLE_NUMBER_PR="","",TITLE_NUMBER_PR),TITLE_NUMBER_PR_CHANGE)</f>
        <v>53/113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https://npa.gov-murman.ru/bitrix/components/b1team/govmurman.element.file/download.php?ID=559434&amp;FID=881206</v>
      </c>
      <c r="W33" s="2251"/>
      <c r="X33" s="2251"/>
      <c r="Y33" s="2251"/>
      <c r="Z33" s="2251"/>
      <c r="AA33" s="326"/>
      <c r="AB33" s="2251" t="str">
        <f>IF(TITLE_IST_PUB_CHANGE="",IF(TITLE_IST_PUB="","",TITLE_IST_PUB),TITLE_IST_PUB_CHANGE)</f>
        <v>https://npa.gov-murman.ru/bitrix/components/b1team/govmurman.element.file/download.php?ID=559434&amp;FID=881206</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440</v>
      </c>
      <c r="T35" s="2250"/>
      <c r="U35" s="1372"/>
      <c r="V35" s="2264" t="str">
        <f>IF(TITLE_DATE_PR_CHANGE="",IF(TITLE_DATE_PR="","",TITLE_DATE_PR),TITLE_DATE_PR_CHANGE)</f>
        <v>46010</v>
      </c>
      <c r="W35" s="2264"/>
      <c r="X35" s="2264"/>
      <c r="Y35" s="2264"/>
      <c r="Z35" s="2264"/>
      <c r="AA35" s="326"/>
      <c r="AB35" s="2264" t="str">
        <f>IF(TITLE_DATE_PR_CHANGE="",IF(TITLE_DATE_PR="","",TITLE_DATE_PR),TITLE_DATE_PR_CHANGE)</f>
        <v>46010</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441</v>
      </c>
      <c r="T36" s="2250"/>
      <c r="U36" s="1372"/>
      <c r="V36" s="2251" t="str">
        <f>IF(TITLE_NUMBER_PR_CHANGE="",IF(TITLE_NUMBER_PR="","",TITLE_NUMBER_PR),TITLE_NUMBER_PR_CHANGE)</f>
        <v>53/113</v>
      </c>
      <c r="W36" s="2251"/>
      <c r="X36" s="2251"/>
      <c r="Y36" s="2251"/>
      <c r="Z36" s="2251"/>
      <c r="AA36" s="326"/>
      <c r="AB36" s="2251" t="str">
        <f>IF(TITLE_NUMBER_PR_CHANGE="",IF(TITLE_NUMBER_PR="","",TITLE_NUMBER_PR),TITLE_NUMBER_PR_CHANGE)</f>
        <v>53/113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444</v>
      </c>
      <c r="AB37" s="326"/>
      <c r="AC37" s="326"/>
      <c r="AD37" s="326"/>
      <c r="AE37" s="326"/>
      <c r="AF37" s="326"/>
      <c r="AG37" s="326"/>
      <c r="AH37" s="326"/>
      <c r="AI37" s="326"/>
      <c r="AJ37" s="326"/>
      <c r="AK37" s="326"/>
      <c r="AL37" s="326"/>
      <c r="AM37" s="326"/>
      <c r="AN37" s="326"/>
      <c r="AO37" s="326"/>
      <c r="AP37" s="326"/>
      <c r="AQ37" s="326"/>
      <c r="AR37" s="326"/>
      <c r="AS37" s="278" t="s">
        <v>444</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320</v>
      </c>
      <c r="BA39" s="1155">
        <v>14</v>
      </c>
    </row>
    <row customHeight="1" ht="14.699999999999998">
      <c r="Q40" s="291"/>
      <c r="R40" s="376"/>
      <c r="S40" s="2273" t="s">
        <v>91</v>
      </c>
      <c r="T40" s="2209" t="s">
        <v>489</v>
      </c>
      <c r="U40" s="301"/>
      <c r="V40" s="2275"/>
      <c r="W40" s="2275"/>
      <c r="X40" s="2275"/>
      <c r="Y40" s="2275"/>
      <c r="Z40" s="2276"/>
      <c r="AA40" s="2336" t="s">
        <v>447</v>
      </c>
      <c r="AB40" s="2328" t="s">
        <v>490</v>
      </c>
      <c r="AC40" s="2291"/>
      <c r="AD40" s="2291"/>
      <c r="AE40" s="2329"/>
      <c r="AF40" s="2291" t="s">
        <v>491</v>
      </c>
      <c r="AG40" s="2291"/>
      <c r="AH40" s="2291"/>
      <c r="AI40" s="2329"/>
      <c r="AJ40" s="2328" t="s">
        <v>492</v>
      </c>
      <c r="AK40" s="2291"/>
      <c r="AL40" s="2291"/>
      <c r="AM40" s="2329"/>
      <c r="AN40" s="2328" t="s">
        <v>446</v>
      </c>
      <c r="AO40" s="2291"/>
      <c r="AP40" s="2275"/>
      <c r="AQ40" s="2275"/>
      <c r="AR40" s="2276"/>
      <c r="AS40" s="2277" t="s">
        <v>447</v>
      </c>
      <c r="AT40" s="2280" t="s">
        <v>449</v>
      </c>
      <c r="AU40" s="2127"/>
      <c r="BA40" s="1155">
        <v>14</v>
      </c>
    </row>
    <row customHeight="1" ht="35.699999999999996">
      <c r="Q41" s="291"/>
      <c r="R41" s="376"/>
      <c r="S41" s="2273"/>
      <c r="T41" s="2209"/>
      <c r="U41" s="1031"/>
      <c r="V41" s="2127" t="s">
        <v>493</v>
      </c>
      <c r="W41" s="2127"/>
      <c r="X41" s="2294" t="s">
        <v>453</v>
      </c>
      <c r="Y41" s="2313"/>
      <c r="Z41" s="2314"/>
      <c r="AA41" s="2337"/>
      <c r="AB41" s="2330"/>
      <c r="AC41" s="2331"/>
      <c r="AD41" s="2331"/>
      <c r="AE41" s="2332"/>
      <c r="AF41" s="2331"/>
      <c r="AG41" s="2331"/>
      <c r="AH41" s="2331"/>
      <c r="AI41" s="2332"/>
      <c r="AJ41" s="2330"/>
      <c r="AK41" s="2331"/>
      <c r="AL41" s="2331"/>
      <c r="AM41" s="2331"/>
      <c r="AN41" s="2127" t="s">
        <v>493</v>
      </c>
      <c r="AO41" s="2127"/>
      <c r="AP41" s="2313" t="s">
        <v>453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454</v>
      </c>
      <c r="F43" s="1364" t="s">
        <v>455</v>
      </c>
      <c r="G43" s="1364" t="s">
        <v>456</v>
      </c>
      <c r="H43" s="1364" t="s">
        <v>457</v>
      </c>
      <c r="I43" s="1364" t="s">
        <v>458</v>
      </c>
      <c r="J43" s="1364" t="s">
        <v>459</v>
      </c>
      <c r="K43" s="1364" t="s">
        <v>460</v>
      </c>
      <c r="L43" s="1364" t="s">
        <v>435</v>
      </c>
      <c r="Q43" s="291"/>
      <c r="R43" s="376"/>
      <c r="S43" s="2273"/>
      <c r="T43" s="2209"/>
      <c r="U43" s="302"/>
      <c r="V43" s="1330" t="s">
        <v>494</v>
      </c>
      <c r="W43" s="1330" t="s">
        <v>495</v>
      </c>
      <c r="X43" s="1338" t="s">
        <v>463</v>
      </c>
      <c r="Y43" s="2270" t="s">
        <v>464</v>
      </c>
      <c r="Z43" s="2271"/>
      <c r="AA43" s="2338"/>
      <c r="AB43" s="2333"/>
      <c r="AC43" s="2334"/>
      <c r="AD43" s="2334"/>
      <c r="AE43" s="2335"/>
      <c r="AF43" s="2334"/>
      <c r="AG43" s="2334"/>
      <c r="AH43" s="2334"/>
      <c r="AI43" s="2335"/>
      <c r="AJ43" s="2333"/>
      <c r="AK43" s="2334"/>
      <c r="AL43" s="2334"/>
      <c r="AM43" s="2335"/>
      <c r="AN43" s="1860" t="s">
        <v>494</v>
      </c>
      <c r="AO43" s="1860" t="s">
        <v>495</v>
      </c>
      <c r="AP43" s="1338" t="s">
        <v>463</v>
      </c>
      <c r="AQ43" s="2270" t="s">
        <v>464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416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417</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419</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420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421</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422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64</v>
      </c>
      <c r="AR51" s="1734"/>
      <c r="AS51" s="1459" t="s">
        <v>64</v>
      </c>
      <c r="AT51" s="1348"/>
      <c r="AU51" s="2253" t="s">
        <v>496</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481</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482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483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484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431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433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257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258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258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85</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FBFC8-5DED-053F-6F9A-74E34A65A8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416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499</v>
      </c>
      <c r="U5" s="300"/>
      <c r="V5" s="2350"/>
      <c r="W5" s="2351"/>
      <c r="X5" s="2351"/>
      <c r="Y5" s="2351"/>
      <c r="Z5" s="2351"/>
      <c r="AA5" s="2351"/>
      <c r="AB5" s="2352"/>
      <c r="AC5" s="2353"/>
      <c r="AD5" s="2354"/>
      <c r="AE5" s="2354"/>
      <c r="AF5" s="2354"/>
      <c r="AG5" s="2354"/>
      <c r="AH5" s="2354"/>
      <c r="AI5" s="2354"/>
      <c r="AJ5" s="2355"/>
      <c r="AK5" s="1258" t="s">
        <v>500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425</v>
      </c>
      <c r="P6" s="2257"/>
      <c r="Q6" s="2257">
        <v>1</v>
      </c>
      <c r="R6" s="357"/>
      <c r="S6" s="1425">
        <f>$J6</f>
      </c>
      <c r="T6" s="286" t="s">
        <v>426</v>
      </c>
      <c r="U6" s="300"/>
      <c r="V6" s="2245"/>
      <c r="W6" s="2246"/>
      <c r="X6" s="2246"/>
      <c r="Y6" s="2246"/>
      <c r="Z6" s="2246"/>
      <c r="AA6" s="2246"/>
      <c r="AB6" s="2247"/>
      <c r="AC6" s="2245"/>
      <c r="AD6" s="2246"/>
      <c r="AE6" s="2246"/>
      <c r="AF6" s="2246"/>
      <c r="AG6" s="2246"/>
      <c r="AH6" s="2246"/>
      <c r="AI6" s="2246"/>
      <c r="AJ6" s="2247"/>
      <c r="AK6" s="1307" t="s">
        <v>501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502</v>
      </c>
      <c r="U9" s="367"/>
      <c r="V9" s="367"/>
      <c r="W9" s="367"/>
      <c r="X9" s="367"/>
      <c r="Y9" s="367"/>
      <c r="Z9" s="367"/>
      <c r="AA9" s="367"/>
      <c r="AB9" s="367"/>
      <c r="AC9" s="367"/>
      <c r="AD9" s="367"/>
      <c r="AE9" s="367"/>
      <c r="AF9" s="367"/>
      <c r="AG9" s="367"/>
      <c r="AH9" s="367"/>
      <c r="AI9" s="367"/>
      <c r="AJ9" s="367"/>
      <c r="AK9" s="1258" t="s">
        <v>503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431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434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435</v>
      </c>
      <c r="P20" s="1362"/>
      <c r="Q20" s="1442"/>
      <c r="R20" s="1442"/>
      <c r="S20" s="729"/>
      <c r="T20" s="1160" t="s">
        <v>436</v>
      </c>
      <c r="Z20" s="186" t="s">
        <v>437</v>
      </c>
      <c r="AB20" s="186" t="s">
        <v>438</v>
      </c>
      <c r="AC20" s="1160" t="s">
        <v>436</v>
      </c>
      <c r="AG20" s="186" t="s">
        <v>439</v>
      </c>
      <c r="AI20" s="186" t="s">
        <v>438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"Мурманэнергосбыт"</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326"/>
      <c r="AC27" s="2251" t="str">
        <f>IF(TITLE_NAME_OR_PR_CHANGE="",IF(TITLE_NAME_OR_PR="","",TITLE_NAME_OR_PR),TITLE_NAME_OR_PR_CHANGE)</f>
        <v>Комитет по тарифному регулированию Мурманской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440</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441</v>
      </c>
      <c r="T29" s="2250"/>
      <c r="U29" s="1372"/>
      <c r="V29" s="2251" t="str">
        <f>IF(TITLE_NUMBER_PR_CHANGE="",IF(TITLE_NUMBER_PR="","",TITLE_NUMBER_PR),TITLE_NUMBER_PR_CHANGE)</f>
        <v>53/113</v>
      </c>
      <c r="W29" s="2251"/>
      <c r="X29" s="2251"/>
      <c r="Y29" s="2251"/>
      <c r="Z29" s="2251"/>
      <c r="AA29" s="2251"/>
      <c r="AB29" s="326"/>
      <c r="AC29" s="2251" t="str">
        <f>IF(TITLE_NUMBER_PR_CHANGE="",IF(TITLE_NUMBER_PR="","",TITLE_NUMBER_PR),TITLE_NUMBER_PR_CHANGE)</f>
        <v>53/113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https://npa.gov-murman.ru/bitrix/components/b1team/govmurman.element.file/download.php?ID=559434&amp;FID=881206</v>
      </c>
      <c r="W30" s="2251"/>
      <c r="X30" s="2251"/>
      <c r="Y30" s="2251"/>
      <c r="Z30" s="2251"/>
      <c r="AA30" s="2251"/>
      <c r="AB30" s="326"/>
      <c r="AC30" s="2251" t="str">
        <f>IF(TITLE_IST_PUB_CHANGE="",IF(TITLE_IST_PUB="","",TITLE_IST_PUB),TITLE_IST_PUB_CHANGE)</f>
        <v>https://npa.gov-murman.ru/bitrix/components/b1team/govmurman.element.file/download.php?ID=559434&amp;FID=881206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442</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443</v>
      </c>
      <c r="T33" s="2250"/>
      <c r="U33" s="1372"/>
      <c r="V33" s="2251" t="str">
        <f>IF(TITLE_NUMBER_PR_CHANGE="",IF(TITLE_NUMBER_PR="","",TITLE_NUMBER_PR),TITLE_NUMBER_PR_CHANGE)</f>
        <v>53/113</v>
      </c>
      <c r="W33" s="2251"/>
      <c r="X33" s="2251"/>
      <c r="Y33" s="2251"/>
      <c r="Z33" s="2251"/>
      <c r="AA33" s="2251"/>
      <c r="AB33" s="326"/>
      <c r="AC33" s="2251" t="str">
        <f>IF(TITLE_NUMBER_PR_CHANGE="",IF(TITLE_NUMBER_PR="","",TITLE_NUMBER_PR),TITLE_NUMBER_PR_CHANGE)</f>
        <v>53/113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444</v>
      </c>
      <c r="AC34" s="326"/>
      <c r="AD34" s="326"/>
      <c r="AE34" s="326"/>
      <c r="AF34" s="326"/>
      <c r="AG34" s="326"/>
      <c r="AH34" s="326"/>
      <c r="AI34" s="278" t="s">
        <v>444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t="s">
        <v>320</v>
      </c>
      <c r="AQ36" s="1155">
        <v>14</v>
      </c>
    </row>
    <row customHeight="1" ht="14.699999999999998">
      <c r="Q37" s="376"/>
      <c r="R37" s="376"/>
      <c r="S37" s="2273" t="s">
        <v>91</v>
      </c>
      <c r="T37" s="2209" t="s">
        <v>445</v>
      </c>
      <c r="U37" s="301"/>
      <c r="V37" s="2274" t="s">
        <v>446</v>
      </c>
      <c r="W37" s="2275"/>
      <c r="X37" s="2275"/>
      <c r="Y37" s="2275"/>
      <c r="Z37" s="2275"/>
      <c r="AA37" s="2276"/>
      <c r="AB37" s="2277" t="s">
        <v>447</v>
      </c>
      <c r="AC37" s="2274" t="s">
        <v>446</v>
      </c>
      <c r="AD37" s="2275"/>
      <c r="AE37" s="2275"/>
      <c r="AF37" s="2275"/>
      <c r="AG37" s="2275"/>
      <c r="AH37" s="2276"/>
      <c r="AI37" s="2277" t="s">
        <v>448</v>
      </c>
      <c r="AJ37" s="2280" t="s">
        <v>449</v>
      </c>
      <c r="AK37" s="2127"/>
      <c r="AQ37" s="1155">
        <v>14</v>
      </c>
    </row>
    <row customHeight="1" ht="35.699999999999996">
      <c r="Q38" s="376"/>
      <c r="R38" s="376"/>
      <c r="S38" s="2273"/>
      <c r="T38" s="2209"/>
      <c r="U38" s="1031"/>
      <c r="V38" s="1352" t="s">
        <v>505</v>
      </c>
      <c r="W38" s="2262" t="s">
        <v>452</v>
      </c>
      <c r="X38" s="2263"/>
      <c r="Y38" s="2262" t="s">
        <v>453</v>
      </c>
      <c r="Z38" s="2269"/>
      <c r="AA38" s="2263"/>
      <c r="AB38" s="2278"/>
      <c r="AC38" s="1352" t="s">
        <v>505</v>
      </c>
      <c r="AD38" s="2262" t="s">
        <v>452</v>
      </c>
      <c r="AE38" s="2263"/>
      <c r="AF38" s="2262" t="s">
        <v>453</v>
      </c>
      <c r="AG38" s="2269"/>
      <c r="AH38" s="2263"/>
      <c r="AI38" s="2278"/>
      <c r="AJ38" s="2281"/>
      <c r="AK38" s="2127"/>
      <c r="AQ38" s="1155">
        <v>34</v>
      </c>
    </row>
    <row customHeight="1" ht="35.699999999999996">
      <c r="A39" s="1370"/>
      <c r="B39" s="1370" t="s">
        <v>137</v>
      </c>
      <c r="C39" s="1370" t="s">
        <v>138</v>
      </c>
      <c r="D39" s="1370" t="s">
        <v>139</v>
      </c>
      <c r="E39" s="1364" t="s">
        <v>454</v>
      </c>
      <c r="F39" s="1364" t="s">
        <v>455</v>
      </c>
      <c r="G39" s="1364" t="s">
        <v>456</v>
      </c>
      <c r="H39" s="1364"/>
      <c r="I39" s="1364" t="s">
        <v>506</v>
      </c>
      <c r="J39" s="1364" t="s">
        <v>459</v>
      </c>
      <c r="K39" s="1364" t="s">
        <v>507</v>
      </c>
      <c r="L39" s="1364" t="s">
        <v>435</v>
      </c>
      <c r="Q39" s="376"/>
      <c r="R39" s="376"/>
      <c r="S39" s="2273"/>
      <c r="T39" s="2209"/>
      <c r="U39" s="302"/>
      <c r="V39" s="1352" t="s">
        <v>508</v>
      </c>
      <c r="W39" s="1222" t="s">
        <v>509</v>
      </c>
      <c r="X39" s="1222" t="s">
        <v>510</v>
      </c>
      <c r="Y39" s="1357" t="s">
        <v>463</v>
      </c>
      <c r="Z39" s="2270" t="s">
        <v>464</v>
      </c>
      <c r="AA39" s="2271"/>
      <c r="AB39" s="2279"/>
      <c r="AC39" s="1352" t="s">
        <v>508</v>
      </c>
      <c r="AD39" s="1222" t="s">
        <v>509</v>
      </c>
      <c r="AE39" s="1222" t="s">
        <v>510</v>
      </c>
      <c r="AF39" s="1357" t="s">
        <v>463</v>
      </c>
      <c r="AG39" s="2270" t="s">
        <v>464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416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417</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498</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511</v>
      </c>
      <c r="E44" s="2259"/>
      <c r="F44" s="2259"/>
      <c r="G44" s="2259"/>
      <c r="H44" s="2259"/>
      <c r="I44" s="2256" t="str">
        <f>S43&amp;".1"</f>
        <v>...1</v>
      </c>
      <c r="J44" s="1363"/>
      <c r="K44" s="1363"/>
      <c r="L44" s="1364"/>
      <c r="P44" s="2257">
        <v>1</v>
      </c>
      <c r="Q44" s="1354"/>
      <c r="R44" s="356"/>
      <c r="S44" s="1358" t="str">
        <f>$I44</f>
        <v>...1</v>
      </c>
      <c r="T44" s="285" t="s">
        <v>499</v>
      </c>
      <c r="U44" s="300"/>
      <c r="V44" s="2350"/>
      <c r="W44" s="2351"/>
      <c r="X44" s="2351"/>
      <c r="Y44" s="2351"/>
      <c r="Z44" s="2351"/>
      <c r="AA44" s="2351"/>
      <c r="AB44" s="2352"/>
      <c r="AC44" s="2353"/>
      <c r="AD44" s="2354"/>
      <c r="AE44" s="2354"/>
      <c r="AF44" s="2354"/>
      <c r="AG44" s="2354"/>
      <c r="AH44" s="2354"/>
      <c r="AI44" s="2354"/>
      <c r="AJ44" s="2355"/>
      <c r="AK44" s="1258" t="s">
        <v>500</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511</v>
      </c>
      <c r="E45" s="2259"/>
      <c r="F45" s="2259"/>
      <c r="G45" s="2259"/>
      <c r="H45" s="2259"/>
      <c r="I45" s="2286"/>
      <c r="J45" s="2256" t="str">
        <f>I44&amp;".1"</f>
        <v>...1.1</v>
      </c>
      <c r="K45" s="1363"/>
      <c r="L45" s="1364" t="s">
        <v>425</v>
      </c>
      <c r="P45" s="2257"/>
      <c r="Q45" s="2257">
        <v>1</v>
      </c>
      <c r="R45" s="357"/>
      <c r="S45" s="1358" t="str">
        <f>$J45</f>
        <v>...1.1</v>
      </c>
      <c r="T45" s="286" t="s">
        <v>426</v>
      </c>
      <c r="U45" s="300"/>
      <c r="V45" s="2245"/>
      <c r="W45" s="2246"/>
      <c r="X45" s="2246"/>
      <c r="Y45" s="2246"/>
      <c r="Z45" s="2246"/>
      <c r="AA45" s="2246"/>
      <c r="AB45" s="2247"/>
      <c r="AC45" s="2245"/>
      <c r="AD45" s="2246"/>
      <c r="AE45" s="2246"/>
      <c r="AF45" s="2246"/>
      <c r="AG45" s="2246"/>
      <c r="AH45" s="2246"/>
      <c r="AI45" s="2246"/>
      <c r="AJ45" s="2247"/>
      <c r="AK45" s="1307" t="s">
        <v>501</v>
      </c>
      <c r="AM45" s="500"/>
      <c r="AN45" s="500" t="str">
        <f>IF(T45="","",T45)</f>
        <v>Группа потребителей</v>
      </c>
      <c r="AO45" s="500"/>
      <c r="AP45" s="500"/>
      <c r="AQ45" s="1155">
        <v>23</v>
      </c>
    </row>
    <row customHeight="1" ht="24">
      <c r="A46" s="1363" t="s">
        <v>226</v>
      </c>
      <c r="B46" s="1363" t="s">
        <v>227</v>
      </c>
      <c r="C46" s="1363" t="s">
        <v>228</v>
      </c>
      <c r="D46" s="1363" t="s">
        <v>511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511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511</v>
      </c>
      <c r="E48" s="2259"/>
      <c r="F48" s="2259"/>
      <c r="G48" s="2259"/>
      <c r="H48" s="2259"/>
      <c r="I48" s="2286"/>
      <c r="J48" s="2256"/>
      <c r="K48" s="1363"/>
      <c r="L48" s="1364"/>
      <c r="P48" s="2257"/>
      <c r="Q48" s="2257"/>
      <c r="R48" s="356"/>
      <c r="S48" s="1278"/>
      <c r="T48" s="287" t="s">
        <v>502</v>
      </c>
      <c r="U48" s="367"/>
      <c r="V48" s="367"/>
      <c r="W48" s="367"/>
      <c r="X48" s="367"/>
      <c r="Y48" s="367"/>
      <c r="Z48" s="367"/>
      <c r="AA48" s="367"/>
      <c r="AB48" s="367"/>
      <c r="AC48" s="367"/>
      <c r="AD48" s="367"/>
      <c r="AE48" s="367"/>
      <c r="AF48" s="367"/>
      <c r="AG48" s="367"/>
      <c r="AH48" s="367"/>
      <c r="AI48" s="367"/>
      <c r="AJ48" s="367"/>
      <c r="AK48" s="1258" t="s">
        <v>503</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511</v>
      </c>
      <c r="E49" s="2259"/>
      <c r="F49" s="2259"/>
      <c r="G49" s="2259"/>
      <c r="H49" s="2259"/>
      <c r="I49" s="2256"/>
      <c r="J49" s="1363"/>
      <c r="K49" s="1363"/>
      <c r="L49" s="1364"/>
      <c r="P49" s="2257"/>
      <c r="Q49" s="1354"/>
      <c r="R49" s="356"/>
      <c r="S49" s="1278"/>
      <c r="T49" s="365" t="s">
        <v>431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511</v>
      </c>
      <c r="E50" s="2259"/>
      <c r="F50" s="2259"/>
      <c r="G50" s="2259"/>
      <c r="H50" s="2258"/>
      <c r="I50" s="1363"/>
      <c r="J50" s="1363"/>
      <c r="K50" s="1363"/>
      <c r="L50" s="1364"/>
      <c r="M50" s="1365"/>
      <c r="N50" s="1365"/>
      <c r="O50" s="537"/>
      <c r="P50" s="360"/>
      <c r="Q50" s="375"/>
      <c r="R50" s="355"/>
      <c r="S50" s="1278"/>
      <c r="T50" s="372" t="s">
        <v>504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257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258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48908-9E58-6442-0E0A-373C4A55D3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499</v>
      </c>
      <c r="U5" s="300"/>
      <c r="V5" s="2350"/>
      <c r="W5" s="2351"/>
      <c r="X5" s="2351"/>
      <c r="Y5" s="2351"/>
      <c r="Z5" s="2351"/>
      <c r="AA5" s="2351"/>
      <c r="AB5" s="2352"/>
      <c r="AC5" s="2353"/>
      <c r="AD5" s="2354"/>
      <c r="AE5" s="2354"/>
      <c r="AF5" s="2354"/>
      <c r="AG5" s="2354"/>
      <c r="AH5" s="2354"/>
      <c r="AI5" s="2354"/>
      <c r="AJ5" s="2355"/>
      <c r="AK5" s="1258" t="s">
        <v>500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425</v>
      </c>
      <c r="P6" s="2257"/>
      <c r="Q6" s="2257">
        <v>1</v>
      </c>
      <c r="R6" s="357"/>
      <c r="S6" s="1457">
        <f>$J6</f>
      </c>
      <c r="T6" s="286" t="s">
        <v>426</v>
      </c>
      <c r="U6" s="300"/>
      <c r="V6" s="2245"/>
      <c r="W6" s="2246"/>
      <c r="X6" s="2246"/>
      <c r="Y6" s="2246"/>
      <c r="Z6" s="2246"/>
      <c r="AA6" s="2246"/>
      <c r="AB6" s="2247"/>
      <c r="AC6" s="2245"/>
      <c r="AD6" s="2246"/>
      <c r="AE6" s="2246"/>
      <c r="AF6" s="2246"/>
      <c r="AG6" s="2246"/>
      <c r="AH6" s="2246"/>
      <c r="AI6" s="2246"/>
      <c r="AJ6" s="2247"/>
      <c r="AK6" s="1307" t="s">
        <v>501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502</v>
      </c>
      <c r="U9" s="367"/>
      <c r="V9" s="367"/>
      <c r="W9" s="367"/>
      <c r="X9" s="367"/>
      <c r="Y9" s="367"/>
      <c r="Z9" s="367"/>
      <c r="AA9" s="367"/>
      <c r="AB9" s="367"/>
      <c r="AC9" s="367"/>
      <c r="AD9" s="367"/>
      <c r="AE9" s="367"/>
      <c r="AF9" s="367"/>
      <c r="AG9" s="367"/>
      <c r="AH9" s="367"/>
      <c r="AI9" s="367"/>
      <c r="AJ9" s="367"/>
      <c r="AK9" s="1258" t="s">
        <v>503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435</v>
      </c>
      <c r="P20" s="1362"/>
      <c r="Q20" s="1442"/>
      <c r="R20" s="1442"/>
      <c r="S20" s="729"/>
      <c r="T20" s="1160" t="s">
        <v>436</v>
      </c>
      <c r="Z20" s="186" t="s">
        <v>437</v>
      </c>
      <c r="AB20" s="186" t="s">
        <v>438</v>
      </c>
      <c r="AC20" s="1160" t="s">
        <v>436</v>
      </c>
      <c r="AG20" s="186" t="s">
        <v>439</v>
      </c>
      <c r="AI20" s="186" t="s">
        <v>438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"Мурманэнергосбыт"</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326"/>
      <c r="AC27" s="2251" t="str">
        <f>IF(TITLE_NAME_OR_PR_CHANGE="",IF(TITLE_NAME_OR_PR="","",TITLE_NAME_OR_PR),TITLE_NAME_OR_PR_CHANGE)</f>
        <v>Комитет по тарифному регулированию Мурманской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440</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441</v>
      </c>
      <c r="T29" s="2250"/>
      <c r="U29" s="1372"/>
      <c r="V29" s="2251" t="str">
        <f>IF(TITLE_NUMBER_PR_CHANGE="",IF(TITLE_NUMBER_PR="","",TITLE_NUMBER_PR),TITLE_NUMBER_PR_CHANGE)</f>
        <v>53/113</v>
      </c>
      <c r="W29" s="2251"/>
      <c r="X29" s="2251"/>
      <c r="Y29" s="2251"/>
      <c r="Z29" s="2251"/>
      <c r="AA29" s="2251"/>
      <c r="AB29" s="326"/>
      <c r="AC29" s="2251" t="str">
        <f>IF(TITLE_NUMBER_PR_CHANGE="",IF(TITLE_NUMBER_PR="","",TITLE_NUMBER_PR),TITLE_NUMBER_PR_CHANGE)</f>
        <v>53/113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https://npa.gov-murman.ru/bitrix/components/b1team/govmurman.element.file/download.php?ID=559434&amp;FID=881206</v>
      </c>
      <c r="W30" s="2251"/>
      <c r="X30" s="2251"/>
      <c r="Y30" s="2251"/>
      <c r="Z30" s="2251"/>
      <c r="AA30" s="2251"/>
      <c r="AB30" s="326"/>
      <c r="AC30" s="2251" t="str">
        <f>IF(TITLE_IST_PUB_CHANGE="",IF(TITLE_IST_PUB="","",TITLE_IST_PUB),TITLE_IST_PUB_CHANGE)</f>
        <v>https://npa.gov-murman.ru/bitrix/components/b1team/govmurman.element.file/download.php?ID=559434&amp;FID=881206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442</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443</v>
      </c>
      <c r="T33" s="2250"/>
      <c r="U33" s="1372"/>
      <c r="V33" s="2251" t="str">
        <f>IF(TITLE_NUMBER_PR_CHANGE="",IF(TITLE_NUMBER_PR="","",TITLE_NUMBER_PR),TITLE_NUMBER_PR_CHANGE)</f>
        <v>53/113</v>
      </c>
      <c r="W33" s="2251"/>
      <c r="X33" s="2251"/>
      <c r="Y33" s="2251"/>
      <c r="Z33" s="2251"/>
      <c r="AA33" s="2251"/>
      <c r="AB33" s="326"/>
      <c r="AC33" s="2251" t="str">
        <f>IF(TITLE_NUMBER_PR_CHANGE="",IF(TITLE_NUMBER_PR="","",TITLE_NUMBER_PR),TITLE_NUMBER_PR_CHANGE)</f>
        <v>53/113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444</v>
      </c>
      <c r="AC34" s="326"/>
      <c r="AD34" s="326"/>
      <c r="AE34" s="326"/>
      <c r="AF34" s="326"/>
      <c r="AG34" s="326"/>
      <c r="AH34" s="326"/>
      <c r="AI34" s="278" t="s">
        <v>444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t="s">
        <v>320</v>
      </c>
      <c r="AQ36" s="1155">
        <v>14</v>
      </c>
    </row>
    <row customHeight="1" ht="14.699999999999998">
      <c r="Q37" s="376"/>
      <c r="R37" s="376"/>
      <c r="S37" s="2273" t="s">
        <v>91</v>
      </c>
      <c r="T37" s="2209" t="s">
        <v>445</v>
      </c>
      <c r="U37" s="301"/>
      <c r="V37" s="2274" t="s">
        <v>446</v>
      </c>
      <c r="W37" s="2275"/>
      <c r="X37" s="2275"/>
      <c r="Y37" s="2275"/>
      <c r="Z37" s="2275"/>
      <c r="AA37" s="2276"/>
      <c r="AB37" s="2277" t="s">
        <v>447</v>
      </c>
      <c r="AC37" s="2274" t="s">
        <v>446</v>
      </c>
      <c r="AD37" s="2275"/>
      <c r="AE37" s="2275"/>
      <c r="AF37" s="2275"/>
      <c r="AG37" s="2275"/>
      <c r="AH37" s="2276"/>
      <c r="AI37" s="2277" t="s">
        <v>448</v>
      </c>
      <c r="AJ37" s="2280" t="s">
        <v>449</v>
      </c>
      <c r="AK37" s="2127"/>
      <c r="AQ37" s="1155">
        <v>14</v>
      </c>
    </row>
    <row customHeight="1" ht="35.699999999999996">
      <c r="Q38" s="376"/>
      <c r="R38" s="376"/>
      <c r="S38" s="2273"/>
      <c r="T38" s="2209"/>
      <c r="U38" s="1031"/>
      <c r="V38" s="1452" t="s">
        <v>505</v>
      </c>
      <c r="W38" s="2262" t="s">
        <v>452</v>
      </c>
      <c r="X38" s="2263"/>
      <c r="Y38" s="2262" t="s">
        <v>453</v>
      </c>
      <c r="Z38" s="2269"/>
      <c r="AA38" s="2263"/>
      <c r="AB38" s="2278"/>
      <c r="AC38" s="1452" t="s">
        <v>505</v>
      </c>
      <c r="AD38" s="2262" t="s">
        <v>452</v>
      </c>
      <c r="AE38" s="2263"/>
      <c r="AF38" s="2262" t="s">
        <v>453</v>
      </c>
      <c r="AG38" s="2269"/>
      <c r="AH38" s="2263"/>
      <c r="AI38" s="2278"/>
      <c r="AJ38" s="2281"/>
      <c r="AK38" s="2127"/>
      <c r="AQ38" s="1155">
        <v>34</v>
      </c>
    </row>
    <row customHeight="1" ht="35.699999999999996">
      <c r="A39" s="1370"/>
      <c r="B39" s="1370" t="s">
        <v>137</v>
      </c>
      <c r="C39" s="1370" t="s">
        <v>138</v>
      </c>
      <c r="D39" s="1370" t="s">
        <v>139</v>
      </c>
      <c r="E39" s="1364" t="s">
        <v>454</v>
      </c>
      <c r="F39" s="1364" t="s">
        <v>455</v>
      </c>
      <c r="G39" s="1364" t="s">
        <v>456</v>
      </c>
      <c r="H39" s="1364"/>
      <c r="I39" s="1364" t="s">
        <v>506</v>
      </c>
      <c r="J39" s="1364" t="s">
        <v>459</v>
      </c>
      <c r="K39" s="1364" t="s">
        <v>507</v>
      </c>
      <c r="L39" s="1364" t="s">
        <v>435</v>
      </c>
      <c r="Q39" s="376"/>
      <c r="R39" s="376"/>
      <c r="S39" s="2273"/>
      <c r="T39" s="2209"/>
      <c r="U39" s="302"/>
      <c r="V39" s="1452" t="s">
        <v>508</v>
      </c>
      <c r="W39" s="1222" t="s">
        <v>509</v>
      </c>
      <c r="X39" s="1222" t="s">
        <v>510</v>
      </c>
      <c r="Y39" s="1455" t="s">
        <v>463</v>
      </c>
      <c r="Z39" s="2270" t="s">
        <v>464</v>
      </c>
      <c r="AA39" s="2271"/>
      <c r="AB39" s="2279"/>
      <c r="AC39" s="1452" t="s">
        <v>508</v>
      </c>
      <c r="AD39" s="1222" t="s">
        <v>509</v>
      </c>
      <c r="AE39" s="1222" t="s">
        <v>510</v>
      </c>
      <c r="AF39" s="1455" t="s">
        <v>463</v>
      </c>
      <c r="AG39" s="2270" t="s">
        <v>464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417</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498</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512</v>
      </c>
      <c r="E44" s="2259"/>
      <c r="F44" s="2259"/>
      <c r="G44" s="2259"/>
      <c r="H44" s="2259"/>
      <c r="I44" s="2256" t="str">
        <f>S43&amp;".1"</f>
        <v>...1</v>
      </c>
      <c r="J44" s="1363"/>
      <c r="K44" s="1363"/>
      <c r="L44" s="1364"/>
      <c r="P44" s="2257">
        <v>1</v>
      </c>
      <c r="Q44" s="1450"/>
      <c r="R44" s="356"/>
      <c r="S44" s="1457" t="str">
        <f>$I44</f>
        <v>...1</v>
      </c>
      <c r="T44" s="285" t="s">
        <v>499</v>
      </c>
      <c r="U44" s="300"/>
      <c r="V44" s="2350"/>
      <c r="W44" s="2351"/>
      <c r="X44" s="2351"/>
      <c r="Y44" s="2351"/>
      <c r="Z44" s="2351"/>
      <c r="AA44" s="2351"/>
      <c r="AB44" s="2352"/>
      <c r="AC44" s="2353"/>
      <c r="AD44" s="2354"/>
      <c r="AE44" s="2354"/>
      <c r="AF44" s="2354"/>
      <c r="AG44" s="2354"/>
      <c r="AH44" s="2354"/>
      <c r="AI44" s="2354"/>
      <c r="AJ44" s="2355"/>
      <c r="AK44" s="1258" t="s">
        <v>500</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512</v>
      </c>
      <c r="E45" s="2259"/>
      <c r="F45" s="2259"/>
      <c r="G45" s="2259"/>
      <c r="H45" s="2259"/>
      <c r="I45" s="2286"/>
      <c r="J45" s="2256" t="str">
        <f>I44&amp;".1"</f>
        <v>...1.1</v>
      </c>
      <c r="K45" s="1363"/>
      <c r="L45" s="1364" t="s">
        <v>425</v>
      </c>
      <c r="P45" s="2257"/>
      <c r="Q45" s="2257">
        <v>1</v>
      </c>
      <c r="R45" s="357"/>
      <c r="S45" s="1457" t="str">
        <f>$J45</f>
        <v>...1.1</v>
      </c>
      <c r="T45" s="286" t="s">
        <v>426</v>
      </c>
      <c r="U45" s="300"/>
      <c r="V45" s="2245"/>
      <c r="W45" s="2246"/>
      <c r="X45" s="2246"/>
      <c r="Y45" s="2246"/>
      <c r="Z45" s="2246"/>
      <c r="AA45" s="2246"/>
      <c r="AB45" s="2247"/>
      <c r="AC45" s="2245"/>
      <c r="AD45" s="2246"/>
      <c r="AE45" s="2246"/>
      <c r="AF45" s="2246"/>
      <c r="AG45" s="2246"/>
      <c r="AH45" s="2246"/>
      <c r="AI45" s="2246"/>
      <c r="AJ45" s="2247"/>
      <c r="AK45" s="1307" t="s">
        <v>501</v>
      </c>
      <c r="AM45" s="500"/>
      <c r="AN45" s="500" t="str">
        <f>IF(T45="","",T45)</f>
        <v>Группа потребителей</v>
      </c>
      <c r="AO45" s="500"/>
      <c r="AP45" s="500"/>
      <c r="AQ45" s="1155">
        <v>23</v>
      </c>
    </row>
    <row customHeight="1" ht="24">
      <c r="A46" s="1363" t="s">
        <v>231</v>
      </c>
      <c r="B46" s="1363" t="s">
        <v>232</v>
      </c>
      <c r="C46" s="1363" t="s">
        <v>233</v>
      </c>
      <c r="D46" s="1363" t="s">
        <v>512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512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512</v>
      </c>
      <c r="E48" s="2259"/>
      <c r="F48" s="2259"/>
      <c r="G48" s="2259"/>
      <c r="H48" s="2259"/>
      <c r="I48" s="2286"/>
      <c r="J48" s="2256"/>
      <c r="K48" s="1363"/>
      <c r="L48" s="1364"/>
      <c r="P48" s="2257"/>
      <c r="Q48" s="2257"/>
      <c r="R48" s="356"/>
      <c r="S48" s="1278"/>
      <c r="T48" s="287" t="s">
        <v>502</v>
      </c>
      <c r="U48" s="367"/>
      <c r="V48" s="367"/>
      <c r="W48" s="367"/>
      <c r="X48" s="367"/>
      <c r="Y48" s="367"/>
      <c r="Z48" s="367"/>
      <c r="AA48" s="367"/>
      <c r="AB48" s="367"/>
      <c r="AC48" s="367"/>
      <c r="AD48" s="367"/>
      <c r="AE48" s="367"/>
      <c r="AF48" s="367"/>
      <c r="AG48" s="367"/>
      <c r="AH48" s="367"/>
      <c r="AI48" s="367"/>
      <c r="AJ48" s="367"/>
      <c r="AK48" s="1258" t="s">
        <v>503</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512</v>
      </c>
      <c r="E49" s="2259"/>
      <c r="F49" s="2259"/>
      <c r="G49" s="2259"/>
      <c r="H49" s="2259"/>
      <c r="I49" s="2256"/>
      <c r="J49" s="1363"/>
      <c r="K49" s="1363"/>
      <c r="L49" s="1364"/>
      <c r="P49" s="2257"/>
      <c r="Q49" s="1450"/>
      <c r="R49" s="356"/>
      <c r="S49" s="1278"/>
      <c r="T49" s="365" t="s">
        <v>431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512</v>
      </c>
      <c r="E50" s="2259"/>
      <c r="F50" s="2259"/>
      <c r="G50" s="2259"/>
      <c r="H50" s="2258"/>
      <c r="I50" s="1363"/>
      <c r="J50" s="1363"/>
      <c r="K50" s="1363"/>
      <c r="L50" s="1364"/>
      <c r="M50" s="1365"/>
      <c r="N50" s="1365"/>
      <c r="O50" s="537"/>
      <c r="P50" s="360"/>
      <c r="Q50" s="375"/>
      <c r="R50" s="355"/>
      <c r="S50" s="1278"/>
      <c r="T50" s="372" t="s">
        <v>504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257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258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3A793-7813-02A8-774A-7D8775C719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499</v>
      </c>
      <c r="U5" s="300"/>
      <c r="V5" s="2350"/>
      <c r="W5" s="2351"/>
      <c r="X5" s="2351"/>
      <c r="Y5" s="2351"/>
      <c r="Z5" s="2351"/>
      <c r="AA5" s="2351"/>
      <c r="AB5" s="2352"/>
      <c r="AC5" s="2353"/>
      <c r="AD5" s="2354"/>
      <c r="AE5" s="2354"/>
      <c r="AF5" s="2354"/>
      <c r="AG5" s="2354"/>
      <c r="AH5" s="2354"/>
      <c r="AI5" s="2354"/>
      <c r="AJ5" s="2355"/>
      <c r="AK5" s="1258" t="s">
        <v>500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425</v>
      </c>
      <c r="P6" s="2257"/>
      <c r="Q6" s="2257">
        <v>1</v>
      </c>
      <c r="R6" s="357"/>
      <c r="S6" s="1457">
        <f>$J6</f>
      </c>
      <c r="T6" s="286" t="s">
        <v>426</v>
      </c>
      <c r="U6" s="300"/>
      <c r="V6" s="2245"/>
      <c r="W6" s="2246"/>
      <c r="X6" s="2246"/>
      <c r="Y6" s="2246"/>
      <c r="Z6" s="2246"/>
      <c r="AA6" s="2246"/>
      <c r="AB6" s="2247"/>
      <c r="AC6" s="2245"/>
      <c r="AD6" s="2246"/>
      <c r="AE6" s="2246"/>
      <c r="AF6" s="2246"/>
      <c r="AG6" s="2246"/>
      <c r="AH6" s="2246"/>
      <c r="AI6" s="2246"/>
      <c r="AJ6" s="2247"/>
      <c r="AK6" s="1307" t="s">
        <v>501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502</v>
      </c>
      <c r="U9" s="367"/>
      <c r="V9" s="367"/>
      <c r="W9" s="367"/>
      <c r="X9" s="367"/>
      <c r="Y9" s="367"/>
      <c r="Z9" s="367"/>
      <c r="AA9" s="367"/>
      <c r="AB9" s="367"/>
      <c r="AC9" s="367"/>
      <c r="AD9" s="367"/>
      <c r="AE9" s="367"/>
      <c r="AF9" s="367"/>
      <c r="AG9" s="367"/>
      <c r="AH9" s="367"/>
      <c r="AI9" s="367"/>
      <c r="AJ9" s="367"/>
      <c r="AK9" s="1258" t="s">
        <v>503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435</v>
      </c>
      <c r="P20" s="1362"/>
      <c r="Q20" s="1442"/>
      <c r="R20" s="1442"/>
      <c r="S20" s="729"/>
      <c r="T20" s="1160" t="s">
        <v>436</v>
      </c>
      <c r="Z20" s="186" t="s">
        <v>437</v>
      </c>
      <c r="AB20" s="186" t="s">
        <v>438</v>
      </c>
      <c r="AC20" s="1160" t="s">
        <v>436</v>
      </c>
      <c r="AG20" s="186" t="s">
        <v>439</v>
      </c>
      <c r="AI20" s="186" t="s">
        <v>438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"Мурманэнергосбыт"</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326"/>
      <c r="AC27" s="2251" t="str">
        <f>IF(TITLE_NAME_OR_PR_CHANGE="",IF(TITLE_NAME_OR_PR="","",TITLE_NAME_OR_PR),TITLE_NAME_OR_PR_CHANGE)</f>
        <v>Комитет по тарифному регулированию Мурманской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440</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441</v>
      </c>
      <c r="T29" s="2250"/>
      <c r="U29" s="1372"/>
      <c r="V29" s="2251" t="str">
        <f>IF(TITLE_NUMBER_PR_CHANGE="",IF(TITLE_NUMBER_PR="","",TITLE_NUMBER_PR),TITLE_NUMBER_PR_CHANGE)</f>
        <v>53/113</v>
      </c>
      <c r="W29" s="2251"/>
      <c r="X29" s="2251"/>
      <c r="Y29" s="2251"/>
      <c r="Z29" s="2251"/>
      <c r="AA29" s="2251"/>
      <c r="AB29" s="326"/>
      <c r="AC29" s="2251" t="str">
        <f>IF(TITLE_NUMBER_PR_CHANGE="",IF(TITLE_NUMBER_PR="","",TITLE_NUMBER_PR),TITLE_NUMBER_PR_CHANGE)</f>
        <v>53/113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https://npa.gov-murman.ru/bitrix/components/b1team/govmurman.element.file/download.php?ID=559434&amp;FID=881206</v>
      </c>
      <c r="W30" s="2251"/>
      <c r="X30" s="2251"/>
      <c r="Y30" s="2251"/>
      <c r="Z30" s="2251"/>
      <c r="AA30" s="2251"/>
      <c r="AB30" s="326"/>
      <c r="AC30" s="2251" t="str">
        <f>IF(TITLE_IST_PUB_CHANGE="",IF(TITLE_IST_PUB="","",TITLE_IST_PUB),TITLE_IST_PUB_CHANGE)</f>
        <v>https://npa.gov-murman.ru/bitrix/components/b1team/govmurman.element.file/download.php?ID=559434&amp;FID=881206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442</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443</v>
      </c>
      <c r="T33" s="2250"/>
      <c r="U33" s="1372"/>
      <c r="V33" s="2251" t="str">
        <f>IF(TITLE_NUMBER_PR_CHANGE="",IF(TITLE_NUMBER_PR="","",TITLE_NUMBER_PR),TITLE_NUMBER_PR_CHANGE)</f>
        <v>53/113</v>
      </c>
      <c r="W33" s="2251"/>
      <c r="X33" s="2251"/>
      <c r="Y33" s="2251"/>
      <c r="Z33" s="2251"/>
      <c r="AA33" s="2251"/>
      <c r="AB33" s="326"/>
      <c r="AC33" s="2251" t="str">
        <f>IF(TITLE_NUMBER_PR_CHANGE="",IF(TITLE_NUMBER_PR="","",TITLE_NUMBER_PR),TITLE_NUMBER_PR_CHANGE)</f>
        <v>53/113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444</v>
      </c>
      <c r="AC34" s="326"/>
      <c r="AD34" s="326"/>
      <c r="AE34" s="326"/>
      <c r="AF34" s="326"/>
      <c r="AG34" s="326"/>
      <c r="AH34" s="326"/>
      <c r="AI34" s="278" t="s">
        <v>444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t="s">
        <v>320</v>
      </c>
      <c r="AQ36" s="1155">
        <v>14</v>
      </c>
    </row>
    <row customHeight="1" ht="14.699999999999998">
      <c r="Q37" s="376"/>
      <c r="R37" s="376"/>
      <c r="S37" s="2273" t="s">
        <v>91</v>
      </c>
      <c r="T37" s="2209" t="s">
        <v>445</v>
      </c>
      <c r="U37" s="301"/>
      <c r="V37" s="2274" t="s">
        <v>446</v>
      </c>
      <c r="W37" s="2275"/>
      <c r="X37" s="2275"/>
      <c r="Y37" s="2275"/>
      <c r="Z37" s="2275"/>
      <c r="AA37" s="2276"/>
      <c r="AB37" s="2277" t="s">
        <v>447</v>
      </c>
      <c r="AC37" s="2274" t="s">
        <v>446</v>
      </c>
      <c r="AD37" s="2275"/>
      <c r="AE37" s="2275"/>
      <c r="AF37" s="2275"/>
      <c r="AG37" s="2275"/>
      <c r="AH37" s="2276"/>
      <c r="AI37" s="2277" t="s">
        <v>448</v>
      </c>
      <c r="AJ37" s="2280" t="s">
        <v>449</v>
      </c>
      <c r="AK37" s="2127"/>
      <c r="AQ37" s="1155">
        <v>14</v>
      </c>
    </row>
    <row customHeight="1" ht="35.699999999999996">
      <c r="Q38" s="376"/>
      <c r="R38" s="376"/>
      <c r="S38" s="2273"/>
      <c r="T38" s="2209"/>
      <c r="U38" s="1031"/>
      <c r="V38" s="1452" t="s">
        <v>505</v>
      </c>
      <c r="W38" s="2262" t="s">
        <v>452</v>
      </c>
      <c r="X38" s="2263"/>
      <c r="Y38" s="2262" t="s">
        <v>453</v>
      </c>
      <c r="Z38" s="2269"/>
      <c r="AA38" s="2263"/>
      <c r="AB38" s="2278"/>
      <c r="AC38" s="1452" t="s">
        <v>505</v>
      </c>
      <c r="AD38" s="2262" t="s">
        <v>452</v>
      </c>
      <c r="AE38" s="2263"/>
      <c r="AF38" s="2262" t="s">
        <v>453</v>
      </c>
      <c r="AG38" s="2269"/>
      <c r="AH38" s="2263"/>
      <c r="AI38" s="2278"/>
      <c r="AJ38" s="2281"/>
      <c r="AK38" s="2127"/>
      <c r="AQ38" s="1155">
        <v>34</v>
      </c>
    </row>
    <row customHeight="1" ht="35.699999999999996">
      <c r="A39" s="1370"/>
      <c r="B39" s="1370" t="s">
        <v>137</v>
      </c>
      <c r="C39" s="1370" t="s">
        <v>138</v>
      </c>
      <c r="D39" s="1370" t="s">
        <v>139</v>
      </c>
      <c r="E39" s="1364" t="s">
        <v>454</v>
      </c>
      <c r="F39" s="1364" t="s">
        <v>455</v>
      </c>
      <c r="G39" s="1364" t="s">
        <v>456</v>
      </c>
      <c r="H39" s="1364"/>
      <c r="I39" s="1364" t="s">
        <v>506</v>
      </c>
      <c r="J39" s="1364" t="s">
        <v>459</v>
      </c>
      <c r="K39" s="1364" t="s">
        <v>507</v>
      </c>
      <c r="L39" s="1364" t="s">
        <v>435</v>
      </c>
      <c r="Q39" s="376"/>
      <c r="R39" s="376"/>
      <c r="S39" s="2273"/>
      <c r="T39" s="2209"/>
      <c r="U39" s="302"/>
      <c r="V39" s="1452" t="s">
        <v>508</v>
      </c>
      <c r="W39" s="1222" t="s">
        <v>509</v>
      </c>
      <c r="X39" s="1222" t="s">
        <v>510</v>
      </c>
      <c r="Y39" s="1455" t="s">
        <v>463</v>
      </c>
      <c r="Z39" s="2270" t="s">
        <v>464</v>
      </c>
      <c r="AA39" s="2271"/>
      <c r="AB39" s="2279"/>
      <c r="AC39" s="1452" t="s">
        <v>508</v>
      </c>
      <c r="AD39" s="1222" t="s">
        <v>509</v>
      </c>
      <c r="AE39" s="1222" t="s">
        <v>510</v>
      </c>
      <c r="AF39" s="1455" t="s">
        <v>463</v>
      </c>
      <c r="AG39" s="2270" t="s">
        <v>464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417</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498</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513</v>
      </c>
      <c r="E44" s="2259"/>
      <c r="F44" s="2259"/>
      <c r="G44" s="2259"/>
      <c r="H44" s="2259"/>
      <c r="I44" s="2256" t="str">
        <f>S43&amp;".1"</f>
        <v>...1</v>
      </c>
      <c r="J44" s="1363"/>
      <c r="K44" s="1363"/>
      <c r="L44" s="1364"/>
      <c r="P44" s="2257">
        <v>1</v>
      </c>
      <c r="Q44" s="1450"/>
      <c r="R44" s="356"/>
      <c r="S44" s="1457" t="str">
        <f>$I44</f>
        <v>...1</v>
      </c>
      <c r="T44" s="285" t="s">
        <v>499</v>
      </c>
      <c r="U44" s="300"/>
      <c r="V44" s="2350"/>
      <c r="W44" s="2351"/>
      <c r="X44" s="2351"/>
      <c r="Y44" s="2351"/>
      <c r="Z44" s="2351"/>
      <c r="AA44" s="2351"/>
      <c r="AB44" s="2352"/>
      <c r="AC44" s="2353"/>
      <c r="AD44" s="2354"/>
      <c r="AE44" s="2354"/>
      <c r="AF44" s="2354"/>
      <c r="AG44" s="2354"/>
      <c r="AH44" s="2354"/>
      <c r="AI44" s="2354"/>
      <c r="AJ44" s="2355"/>
      <c r="AK44" s="1258" t="s">
        <v>500</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513</v>
      </c>
      <c r="E45" s="2259"/>
      <c r="F45" s="2259"/>
      <c r="G45" s="2259"/>
      <c r="H45" s="2259"/>
      <c r="I45" s="2286"/>
      <c r="J45" s="2256" t="str">
        <f>I44&amp;".1"</f>
        <v>...1.1</v>
      </c>
      <c r="K45" s="1363"/>
      <c r="L45" s="1364" t="s">
        <v>425</v>
      </c>
      <c r="P45" s="2257"/>
      <c r="Q45" s="2257">
        <v>1</v>
      </c>
      <c r="R45" s="357"/>
      <c r="S45" s="1457" t="str">
        <f>$J45</f>
        <v>...1.1</v>
      </c>
      <c r="T45" s="286" t="s">
        <v>426</v>
      </c>
      <c r="U45" s="300"/>
      <c r="V45" s="2245"/>
      <c r="W45" s="2246"/>
      <c r="X45" s="2246"/>
      <c r="Y45" s="2246"/>
      <c r="Z45" s="2246"/>
      <c r="AA45" s="2246"/>
      <c r="AB45" s="2247"/>
      <c r="AC45" s="2245"/>
      <c r="AD45" s="2246"/>
      <c r="AE45" s="2246"/>
      <c r="AF45" s="2246"/>
      <c r="AG45" s="2246"/>
      <c r="AH45" s="2246"/>
      <c r="AI45" s="2246"/>
      <c r="AJ45" s="2247"/>
      <c r="AK45" s="1307" t="s">
        <v>501</v>
      </c>
      <c r="AM45" s="500"/>
      <c r="AN45" s="500" t="str">
        <f>IF(T45="","",T45)</f>
        <v>Группа потребителей</v>
      </c>
      <c r="AO45" s="500"/>
      <c r="AP45" s="500"/>
      <c r="AQ45" s="1155">
        <v>23</v>
      </c>
    </row>
    <row customHeight="1" ht="24">
      <c r="A46" s="1363" t="s">
        <v>236</v>
      </c>
      <c r="B46" s="1363" t="s">
        <v>237</v>
      </c>
      <c r="C46" s="1363" t="s">
        <v>238</v>
      </c>
      <c r="D46" s="1363" t="s">
        <v>513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513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513</v>
      </c>
      <c r="E48" s="2259"/>
      <c r="F48" s="2259"/>
      <c r="G48" s="2259"/>
      <c r="H48" s="2259"/>
      <c r="I48" s="2286"/>
      <c r="J48" s="2256"/>
      <c r="K48" s="1363"/>
      <c r="L48" s="1364"/>
      <c r="P48" s="2257"/>
      <c r="Q48" s="2257"/>
      <c r="R48" s="356"/>
      <c r="S48" s="1278"/>
      <c r="T48" s="287" t="s">
        <v>502</v>
      </c>
      <c r="U48" s="367"/>
      <c r="V48" s="367"/>
      <c r="W48" s="367"/>
      <c r="X48" s="367"/>
      <c r="Y48" s="367"/>
      <c r="Z48" s="367"/>
      <c r="AA48" s="367"/>
      <c r="AB48" s="367"/>
      <c r="AC48" s="367"/>
      <c r="AD48" s="367"/>
      <c r="AE48" s="367"/>
      <c r="AF48" s="367"/>
      <c r="AG48" s="367"/>
      <c r="AH48" s="367"/>
      <c r="AI48" s="367"/>
      <c r="AJ48" s="367"/>
      <c r="AK48" s="1258" t="s">
        <v>503</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513</v>
      </c>
      <c r="E49" s="2259"/>
      <c r="F49" s="2259"/>
      <c r="G49" s="2259"/>
      <c r="H49" s="2259"/>
      <c r="I49" s="2256"/>
      <c r="J49" s="1363"/>
      <c r="K49" s="1363"/>
      <c r="L49" s="1364"/>
      <c r="P49" s="2257"/>
      <c r="Q49" s="1450"/>
      <c r="R49" s="356"/>
      <c r="S49" s="1278"/>
      <c r="T49" s="365" t="s">
        <v>431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513</v>
      </c>
      <c r="E50" s="2259"/>
      <c r="F50" s="2259"/>
      <c r="G50" s="2259"/>
      <c r="H50" s="2258"/>
      <c r="I50" s="1363"/>
      <c r="J50" s="1363"/>
      <c r="K50" s="1363"/>
      <c r="L50" s="1364"/>
      <c r="M50" s="1365"/>
      <c r="N50" s="1365"/>
      <c r="O50" s="537"/>
      <c r="P50" s="360"/>
      <c r="Q50" s="375"/>
      <c r="R50" s="355"/>
      <c r="S50" s="1278"/>
      <c r="T50" s="372" t="s">
        <v>504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257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258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0B888-9ED8-D45E-FCB8-6387D9CFA7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499</v>
      </c>
      <c r="U5" s="300"/>
      <c r="V5" s="2350"/>
      <c r="W5" s="2351"/>
      <c r="X5" s="2351"/>
      <c r="Y5" s="2351"/>
      <c r="Z5" s="2351"/>
      <c r="AA5" s="2351"/>
      <c r="AB5" s="2352"/>
      <c r="AC5" s="2353"/>
      <c r="AD5" s="2354"/>
      <c r="AE5" s="2354"/>
      <c r="AF5" s="2354"/>
      <c r="AG5" s="2354"/>
      <c r="AH5" s="2354"/>
      <c r="AI5" s="2354"/>
      <c r="AJ5" s="2355"/>
      <c r="AK5" s="1258" t="s">
        <v>500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425</v>
      </c>
      <c r="P6" s="2257"/>
      <c r="Q6" s="2257">
        <v>1</v>
      </c>
      <c r="R6" s="357"/>
      <c r="S6" s="1457">
        <f>$J6</f>
      </c>
      <c r="T6" s="286" t="s">
        <v>426</v>
      </c>
      <c r="U6" s="300"/>
      <c r="V6" s="2245"/>
      <c r="W6" s="2246"/>
      <c r="X6" s="2246"/>
      <c r="Y6" s="2246"/>
      <c r="Z6" s="2246"/>
      <c r="AA6" s="2246"/>
      <c r="AB6" s="2247"/>
      <c r="AC6" s="2245"/>
      <c r="AD6" s="2246"/>
      <c r="AE6" s="2246"/>
      <c r="AF6" s="2246"/>
      <c r="AG6" s="2246"/>
      <c r="AH6" s="2246"/>
      <c r="AI6" s="2246"/>
      <c r="AJ6" s="2247"/>
      <c r="AK6" s="1307" t="s">
        <v>501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502</v>
      </c>
      <c r="U9" s="367"/>
      <c r="V9" s="367"/>
      <c r="W9" s="367"/>
      <c r="X9" s="367"/>
      <c r="Y9" s="367"/>
      <c r="Z9" s="367"/>
      <c r="AA9" s="367"/>
      <c r="AB9" s="367"/>
      <c r="AC9" s="367"/>
      <c r="AD9" s="367"/>
      <c r="AE9" s="367"/>
      <c r="AF9" s="367"/>
      <c r="AG9" s="367"/>
      <c r="AH9" s="367"/>
      <c r="AI9" s="367"/>
      <c r="AJ9" s="367"/>
      <c r="AK9" s="1258" t="s">
        <v>503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435</v>
      </c>
      <c r="P20" s="1362"/>
      <c r="Q20" s="1442"/>
      <c r="R20" s="1442"/>
      <c r="S20" s="729"/>
      <c r="T20" s="1160" t="s">
        <v>436</v>
      </c>
      <c r="Z20" s="186" t="s">
        <v>437</v>
      </c>
      <c r="AB20" s="186" t="s">
        <v>438</v>
      </c>
      <c r="AC20" s="1160" t="s">
        <v>436</v>
      </c>
      <c r="AG20" s="186" t="s">
        <v>439</v>
      </c>
      <c r="AI20" s="186" t="s">
        <v>438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"Мурманэнергосбыт"</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326"/>
      <c r="AC27" s="2251" t="str">
        <f>IF(TITLE_NAME_OR_PR_CHANGE="",IF(TITLE_NAME_OR_PR="","",TITLE_NAME_OR_PR),TITLE_NAME_OR_PR_CHANGE)</f>
        <v>Комитет по тарифному регулированию Мурманской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440</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441</v>
      </c>
      <c r="T29" s="2250"/>
      <c r="U29" s="1372"/>
      <c r="V29" s="2251" t="str">
        <f>IF(TITLE_NUMBER_PR_CHANGE="",IF(TITLE_NUMBER_PR="","",TITLE_NUMBER_PR),TITLE_NUMBER_PR_CHANGE)</f>
        <v>53/113</v>
      </c>
      <c r="W29" s="2251"/>
      <c r="X29" s="2251"/>
      <c r="Y29" s="2251"/>
      <c r="Z29" s="2251"/>
      <c r="AA29" s="2251"/>
      <c r="AB29" s="326"/>
      <c r="AC29" s="2251" t="str">
        <f>IF(TITLE_NUMBER_PR_CHANGE="",IF(TITLE_NUMBER_PR="","",TITLE_NUMBER_PR),TITLE_NUMBER_PR_CHANGE)</f>
        <v>53/113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https://npa.gov-murman.ru/bitrix/components/b1team/govmurman.element.file/download.php?ID=559434&amp;FID=881206</v>
      </c>
      <c r="W30" s="2251"/>
      <c r="X30" s="2251"/>
      <c r="Y30" s="2251"/>
      <c r="Z30" s="2251"/>
      <c r="AA30" s="2251"/>
      <c r="AB30" s="326"/>
      <c r="AC30" s="2251" t="str">
        <f>IF(TITLE_IST_PUB_CHANGE="",IF(TITLE_IST_PUB="","",TITLE_IST_PUB),TITLE_IST_PUB_CHANGE)</f>
        <v>https://npa.gov-murman.ru/bitrix/components/b1team/govmurman.element.file/download.php?ID=559434&amp;FID=881206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442</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443</v>
      </c>
      <c r="T33" s="2250"/>
      <c r="U33" s="1372"/>
      <c r="V33" s="2251" t="str">
        <f>IF(TITLE_NUMBER_PR_CHANGE="",IF(TITLE_NUMBER_PR="","",TITLE_NUMBER_PR),TITLE_NUMBER_PR_CHANGE)</f>
        <v>53/113</v>
      </c>
      <c r="W33" s="2251"/>
      <c r="X33" s="2251"/>
      <c r="Y33" s="2251"/>
      <c r="Z33" s="2251"/>
      <c r="AA33" s="2251"/>
      <c r="AB33" s="326"/>
      <c r="AC33" s="2251" t="str">
        <f>IF(TITLE_NUMBER_PR_CHANGE="",IF(TITLE_NUMBER_PR="","",TITLE_NUMBER_PR),TITLE_NUMBER_PR_CHANGE)</f>
        <v>53/113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444</v>
      </c>
      <c r="AC34" s="326"/>
      <c r="AD34" s="326"/>
      <c r="AE34" s="326"/>
      <c r="AF34" s="326"/>
      <c r="AG34" s="326"/>
      <c r="AH34" s="326"/>
      <c r="AI34" s="278" t="s">
        <v>444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t="s">
        <v>320</v>
      </c>
      <c r="AQ36" s="1155">
        <v>14</v>
      </c>
    </row>
    <row customHeight="1" ht="14.699999999999998">
      <c r="Q37" s="376"/>
      <c r="R37" s="376"/>
      <c r="S37" s="2273" t="s">
        <v>91</v>
      </c>
      <c r="T37" s="2209" t="s">
        <v>445</v>
      </c>
      <c r="U37" s="301"/>
      <c r="V37" s="2274" t="s">
        <v>446</v>
      </c>
      <c r="W37" s="2275"/>
      <c r="X37" s="2275"/>
      <c r="Y37" s="2275"/>
      <c r="Z37" s="2275"/>
      <c r="AA37" s="2276"/>
      <c r="AB37" s="2277" t="s">
        <v>447</v>
      </c>
      <c r="AC37" s="2274" t="s">
        <v>446</v>
      </c>
      <c r="AD37" s="2275"/>
      <c r="AE37" s="2275"/>
      <c r="AF37" s="2275"/>
      <c r="AG37" s="2275"/>
      <c r="AH37" s="2276"/>
      <c r="AI37" s="2277" t="s">
        <v>448</v>
      </c>
      <c r="AJ37" s="2280" t="s">
        <v>449</v>
      </c>
      <c r="AK37" s="2127"/>
      <c r="AQ37" s="1155">
        <v>14</v>
      </c>
    </row>
    <row customHeight="1" ht="35.699999999999996">
      <c r="Q38" s="376"/>
      <c r="R38" s="376"/>
      <c r="S38" s="2273"/>
      <c r="T38" s="2209"/>
      <c r="U38" s="1031"/>
      <c r="V38" s="1452" t="s">
        <v>505</v>
      </c>
      <c r="W38" s="2262" t="s">
        <v>452</v>
      </c>
      <c r="X38" s="2263"/>
      <c r="Y38" s="2262" t="s">
        <v>453</v>
      </c>
      <c r="Z38" s="2269"/>
      <c r="AA38" s="2263"/>
      <c r="AB38" s="2278"/>
      <c r="AC38" s="1452" t="s">
        <v>505</v>
      </c>
      <c r="AD38" s="2262" t="s">
        <v>452</v>
      </c>
      <c r="AE38" s="2263"/>
      <c r="AF38" s="2262" t="s">
        <v>453</v>
      </c>
      <c r="AG38" s="2269"/>
      <c r="AH38" s="2263"/>
      <c r="AI38" s="2278"/>
      <c r="AJ38" s="2281"/>
      <c r="AK38" s="2127"/>
      <c r="AQ38" s="1155">
        <v>34</v>
      </c>
    </row>
    <row customHeight="1" ht="35.699999999999996">
      <c r="A39" s="1370"/>
      <c r="B39" s="1370" t="s">
        <v>137</v>
      </c>
      <c r="C39" s="1370" t="s">
        <v>138</v>
      </c>
      <c r="D39" s="1370" t="s">
        <v>139</v>
      </c>
      <c r="E39" s="1364" t="s">
        <v>454</v>
      </c>
      <c r="F39" s="1364" t="s">
        <v>455</v>
      </c>
      <c r="G39" s="1364" t="s">
        <v>456</v>
      </c>
      <c r="H39" s="1364"/>
      <c r="I39" s="1364" t="s">
        <v>506</v>
      </c>
      <c r="J39" s="1364" t="s">
        <v>459</v>
      </c>
      <c r="K39" s="1364" t="s">
        <v>507</v>
      </c>
      <c r="L39" s="1364" t="s">
        <v>435</v>
      </c>
      <c r="Q39" s="376"/>
      <c r="R39" s="376"/>
      <c r="S39" s="2273"/>
      <c r="T39" s="2209"/>
      <c r="U39" s="302"/>
      <c r="V39" s="1452" t="s">
        <v>508</v>
      </c>
      <c r="W39" s="1222" t="s">
        <v>509</v>
      </c>
      <c r="X39" s="1222" t="s">
        <v>510</v>
      </c>
      <c r="Y39" s="1455" t="s">
        <v>463</v>
      </c>
      <c r="Z39" s="2270" t="s">
        <v>464</v>
      </c>
      <c r="AA39" s="2271"/>
      <c r="AB39" s="2279"/>
      <c r="AC39" s="1452" t="s">
        <v>508</v>
      </c>
      <c r="AD39" s="1222" t="s">
        <v>509</v>
      </c>
      <c r="AE39" s="1222" t="s">
        <v>510</v>
      </c>
      <c r="AF39" s="1455" t="s">
        <v>463</v>
      </c>
      <c r="AG39" s="2270" t="s">
        <v>464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417</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498</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514</v>
      </c>
      <c r="E44" s="2259"/>
      <c r="F44" s="2259"/>
      <c r="G44" s="2259"/>
      <c r="H44" s="2259"/>
      <c r="I44" s="2256" t="str">
        <f>S43&amp;".1"</f>
        <v>...1</v>
      </c>
      <c r="J44" s="1363"/>
      <c r="K44" s="1363"/>
      <c r="L44" s="1364"/>
      <c r="P44" s="2257">
        <v>1</v>
      </c>
      <c r="Q44" s="1450"/>
      <c r="R44" s="356"/>
      <c r="S44" s="1457" t="str">
        <f>$I44</f>
        <v>...1</v>
      </c>
      <c r="T44" s="285" t="s">
        <v>499</v>
      </c>
      <c r="U44" s="300"/>
      <c r="V44" s="2350"/>
      <c r="W44" s="2351"/>
      <c r="X44" s="2351"/>
      <c r="Y44" s="2351"/>
      <c r="Z44" s="2351"/>
      <c r="AA44" s="2351"/>
      <c r="AB44" s="2352"/>
      <c r="AC44" s="2353"/>
      <c r="AD44" s="2354"/>
      <c r="AE44" s="2354"/>
      <c r="AF44" s="2354"/>
      <c r="AG44" s="2354"/>
      <c r="AH44" s="2354"/>
      <c r="AI44" s="2354"/>
      <c r="AJ44" s="2355"/>
      <c r="AK44" s="1258" t="s">
        <v>500</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514</v>
      </c>
      <c r="E45" s="2259"/>
      <c r="F45" s="2259"/>
      <c r="G45" s="2259"/>
      <c r="H45" s="2259"/>
      <c r="I45" s="2286"/>
      <c r="J45" s="2256" t="str">
        <f>I44&amp;".1"</f>
        <v>...1.1</v>
      </c>
      <c r="K45" s="1363"/>
      <c r="L45" s="1364" t="s">
        <v>425</v>
      </c>
      <c r="P45" s="2257"/>
      <c r="Q45" s="2257">
        <v>1</v>
      </c>
      <c r="R45" s="357"/>
      <c r="S45" s="1457" t="str">
        <f>$J45</f>
        <v>...1.1</v>
      </c>
      <c r="T45" s="286" t="s">
        <v>426</v>
      </c>
      <c r="U45" s="300"/>
      <c r="V45" s="2245"/>
      <c r="W45" s="2246"/>
      <c r="X45" s="2246"/>
      <c r="Y45" s="2246"/>
      <c r="Z45" s="2246"/>
      <c r="AA45" s="2246"/>
      <c r="AB45" s="2247"/>
      <c r="AC45" s="2245"/>
      <c r="AD45" s="2246"/>
      <c r="AE45" s="2246"/>
      <c r="AF45" s="2246"/>
      <c r="AG45" s="2246"/>
      <c r="AH45" s="2246"/>
      <c r="AI45" s="2246"/>
      <c r="AJ45" s="2247"/>
      <c r="AK45" s="1307" t="s">
        <v>501</v>
      </c>
      <c r="AM45" s="500"/>
      <c r="AN45" s="500" t="str">
        <f>IF(T45="","",T45)</f>
        <v>Группа потребителей</v>
      </c>
      <c r="AO45" s="500"/>
      <c r="AP45" s="500"/>
      <c r="AQ45" s="1155">
        <v>23</v>
      </c>
    </row>
    <row customHeight="1" ht="24">
      <c r="A46" s="1363" t="s">
        <v>241</v>
      </c>
      <c r="B46" s="1363" t="s">
        <v>242</v>
      </c>
      <c r="C46" s="1363" t="s">
        <v>243</v>
      </c>
      <c r="D46" s="1363" t="s">
        <v>514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514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514</v>
      </c>
      <c r="E48" s="2259"/>
      <c r="F48" s="2259"/>
      <c r="G48" s="2259"/>
      <c r="H48" s="2259"/>
      <c r="I48" s="2286"/>
      <c r="J48" s="2256"/>
      <c r="K48" s="1363"/>
      <c r="L48" s="1364"/>
      <c r="P48" s="2257"/>
      <c r="Q48" s="2257"/>
      <c r="R48" s="356"/>
      <c r="S48" s="1278"/>
      <c r="T48" s="287" t="s">
        <v>502</v>
      </c>
      <c r="U48" s="367"/>
      <c r="V48" s="367"/>
      <c r="W48" s="367"/>
      <c r="X48" s="367"/>
      <c r="Y48" s="367"/>
      <c r="Z48" s="367"/>
      <c r="AA48" s="367"/>
      <c r="AB48" s="367"/>
      <c r="AC48" s="367"/>
      <c r="AD48" s="367"/>
      <c r="AE48" s="367"/>
      <c r="AF48" s="367"/>
      <c r="AG48" s="367"/>
      <c r="AH48" s="367"/>
      <c r="AI48" s="367"/>
      <c r="AJ48" s="367"/>
      <c r="AK48" s="1258" t="s">
        <v>503</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514</v>
      </c>
      <c r="E49" s="2259"/>
      <c r="F49" s="2259"/>
      <c r="G49" s="2259"/>
      <c r="H49" s="2259"/>
      <c r="I49" s="2256"/>
      <c r="J49" s="1363"/>
      <c r="K49" s="1363"/>
      <c r="L49" s="1364"/>
      <c r="P49" s="2257"/>
      <c r="Q49" s="1450"/>
      <c r="R49" s="356"/>
      <c r="S49" s="1278"/>
      <c r="T49" s="365" t="s">
        <v>431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514</v>
      </c>
      <c r="E50" s="2259"/>
      <c r="F50" s="2259"/>
      <c r="G50" s="2259"/>
      <c r="H50" s="2258"/>
      <c r="I50" s="1363"/>
      <c r="J50" s="1363"/>
      <c r="K50" s="1363"/>
      <c r="L50" s="1364"/>
      <c r="M50" s="1365"/>
      <c r="N50" s="1365"/>
      <c r="O50" s="537"/>
      <c r="P50" s="360"/>
      <c r="Q50" s="375"/>
      <c r="R50" s="355"/>
      <c r="S50" s="1278"/>
      <c r="T50" s="372" t="s">
        <v>504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257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258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39B08-A9C6-CAE8-4538-3E112110441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415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416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420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421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422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28</v>
      </c>
      <c r="AD8" s="751"/>
      <c r="AE8" s="1257"/>
      <c r="AF8" s="1955"/>
      <c r="AG8" s="1942" t="s">
        <v>64</v>
      </c>
      <c r="AH8" s="1955"/>
      <c r="AI8" s="1942" t="s">
        <v>64</v>
      </c>
      <c r="AJ8" s="1348"/>
      <c r="AK8" s="2253" t="s">
        <v>480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433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434</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435</v>
      </c>
      <c r="P20" s="1508"/>
      <c r="Q20" s="1510"/>
      <c r="R20" s="1510"/>
      <c r="Y20" s="1507" t="s">
        <v>437</v>
      </c>
      <c r="AA20" s="1507" t="s">
        <v>438</v>
      </c>
      <c r="AC20" s="1507" t="s">
        <v>486</v>
      </c>
      <c r="AG20" s="1507" t="s">
        <v>437</v>
      </c>
      <c r="AI20" s="1507" t="s">
        <v>438</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"Мурманэнергосбыт"</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440</v>
      </c>
      <c r="T28" s="2250"/>
      <c r="U28" s="1372"/>
      <c r="V28" s="2264" t="str">
        <f>IF(TITLE_DATE_PR_CHANGE="",IF(TITLE_DATE_PR="","",TITLE_DATE_PR),TITLE_DATE_PR_CHANGE)</f>
        <v>46010</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441</v>
      </c>
      <c r="T29" s="2250"/>
      <c r="U29" s="1372"/>
      <c r="V29" s="2251" t="str">
        <f>IF(TITLE_NUMBER_PR_CHANGE="",IF(TITLE_NUMBER_PR="","",TITLE_NUMBER_PR),TITLE_NUMBER_PR_CHANGE)</f>
        <v>53/113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https://npa.gov-murman.ru/bitrix/components/b1team/govmurman.element.file/download.php?ID=559434&amp;FID=881206</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440</v>
      </c>
      <c r="T32" s="2250"/>
      <c r="U32" s="1372"/>
      <c r="V32" s="2264" t="str">
        <f>IF(TITLE_DATE_PR_CHANGE="",IF(TITLE_DATE_PR="","",TITLE_DATE_PR),TITLE_DATE_PR_CHANGE)</f>
        <v>46010</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441</v>
      </c>
      <c r="T33" s="2250"/>
      <c r="U33" s="1372"/>
      <c r="V33" s="2251" t="str">
        <f>IF(TITLE_NUMBER_PR_CHANGE="",IF(TITLE_NUMBER_PR="","",TITLE_NUMBER_PR),TITLE_NUMBER_PR_CHANGE)</f>
        <v>53/113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444</v>
      </c>
      <c r="AB34" s="1642"/>
      <c r="AC34" s="1635"/>
      <c r="AD34" s="1635"/>
      <c r="AE34" s="1635"/>
      <c r="AF34" s="1635"/>
      <c r="AG34" s="1635"/>
      <c r="AH34" s="1635"/>
      <c r="AI34" s="1642" t="s">
        <v>444</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319</v>
      </c>
      <c r="T36" s="2127"/>
      <c r="U36" s="2127"/>
      <c r="V36" s="2127"/>
      <c r="W36" s="2127"/>
      <c r="X36" s="2127"/>
      <c r="Y36" s="2127"/>
      <c r="Z36" s="2127"/>
      <c r="AA36" s="2175"/>
      <c r="AB36" s="2175"/>
      <c r="AC36" s="2175"/>
      <c r="AD36" s="2127"/>
      <c r="AE36" s="2127"/>
      <c r="AF36" s="2127"/>
      <c r="AG36" s="2127"/>
      <c r="AH36" s="2127"/>
      <c r="AI36" s="2127"/>
      <c r="AJ36" s="2127"/>
      <c r="AK36" s="2127" t="s">
        <v>320</v>
      </c>
      <c r="AQ36" s="1631">
        <v>14</v>
      </c>
    </row>
    <row customHeight="1" ht="14.699999999999998">
      <c r="Q37" s="291"/>
      <c r="R37" s="376"/>
      <c r="S37" s="2273" t="s">
        <v>91</v>
      </c>
      <c r="T37" s="2209" t="s">
        <v>515</v>
      </c>
      <c r="U37" s="337"/>
      <c r="V37" s="2275"/>
      <c r="W37" s="2275"/>
      <c r="X37" s="2275"/>
      <c r="Y37" s="2275"/>
      <c r="Z37" s="2275"/>
      <c r="AA37" s="2209" t="s">
        <v>447</v>
      </c>
      <c r="AB37" s="2208" t="s">
        <v>516</v>
      </c>
      <c r="AC37" s="2208" t="s">
        <v>490</v>
      </c>
      <c r="AD37" s="2291" t="s">
        <v>446</v>
      </c>
      <c r="AE37" s="2291"/>
      <c r="AF37" s="2275"/>
      <c r="AG37" s="2275"/>
      <c r="AH37" s="2276"/>
      <c r="AI37" s="2277" t="s">
        <v>447</v>
      </c>
      <c r="AJ37" s="2280" t="s">
        <v>449</v>
      </c>
      <c r="AK37" s="2127"/>
      <c r="AQ37" s="1631">
        <v>14</v>
      </c>
    </row>
    <row customHeight="1" ht="35.699999999999996">
      <c r="Q38" s="291"/>
      <c r="R38" s="376"/>
      <c r="S38" s="2273"/>
      <c r="T38" s="2209"/>
      <c r="U38" s="1031"/>
      <c r="V38" s="2103" t="s">
        <v>493</v>
      </c>
      <c r="W38" s="2127"/>
      <c r="X38" s="2294" t="s">
        <v>453</v>
      </c>
      <c r="Y38" s="2313"/>
      <c r="Z38" s="2313"/>
      <c r="AA38" s="2209"/>
      <c r="AB38" s="2208"/>
      <c r="AC38" s="2208"/>
      <c r="AD38" s="2103" t="s">
        <v>493</v>
      </c>
      <c r="AE38" s="2127"/>
      <c r="AF38" s="2313" t="s">
        <v>453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454</v>
      </c>
      <c r="F40" s="1310" t="s">
        <v>455</v>
      </c>
      <c r="G40" s="1310" t="s">
        <v>456</v>
      </c>
      <c r="H40" s="1310" t="s">
        <v>457</v>
      </c>
      <c r="I40" s="1310" t="s">
        <v>458</v>
      </c>
      <c r="J40" s="1310" t="s">
        <v>459</v>
      </c>
      <c r="K40" s="1310" t="s">
        <v>460</v>
      </c>
      <c r="L40" s="1310" t="s">
        <v>435</v>
      </c>
      <c r="Q40" s="291"/>
      <c r="R40" s="376"/>
      <c r="S40" s="2273"/>
      <c r="T40" s="2209"/>
      <c r="U40" s="302"/>
      <c r="V40" s="1950" t="s">
        <v>494</v>
      </c>
      <c r="W40" s="1950" t="s">
        <v>495</v>
      </c>
      <c r="X40" s="1938" t="s">
        <v>463</v>
      </c>
      <c r="Y40" s="2270" t="s">
        <v>464</v>
      </c>
      <c r="Z40" s="2320"/>
      <c r="AA40" s="2209"/>
      <c r="AB40" s="2208"/>
      <c r="AC40" s="2208"/>
      <c r="AD40" s="1968" t="s">
        <v>494</v>
      </c>
      <c r="AE40" s="1959" t="s">
        <v>495</v>
      </c>
      <c r="AF40" s="1938" t="s">
        <v>463</v>
      </c>
      <c r="AG40" s="2270" t="s">
        <v>464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416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417</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419</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420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421</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422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28</v>
      </c>
      <c r="AD48" s="751"/>
      <c r="AE48" s="1257"/>
      <c r="AF48" s="1955"/>
      <c r="AG48" s="1942" t="s">
        <v>64</v>
      </c>
      <c r="AH48" s="1955"/>
      <c r="AI48" s="1942" t="s">
        <v>64</v>
      </c>
      <c r="AJ48" s="1348"/>
      <c r="AK48" s="2253" t="s">
        <v>496</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484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431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433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258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258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85</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618E9-51D3-F27B-CDA1-A102387261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416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28</v>
      </c>
      <c r="AL8" s="2107" t="s">
        <v>64</v>
      </c>
      <c r="AM8" s="2192"/>
      <c r="AN8" s="2205">
        <v>1</v>
      </c>
      <c r="AO8" s="2357"/>
      <c r="AP8" s="2358" t="s">
        <v>64</v>
      </c>
      <c r="AQ8" s="311"/>
      <c r="AR8" s="1463">
        <v>1</v>
      </c>
      <c r="AS8" s="1466" t="s">
        <v>28</v>
      </c>
      <c r="AT8" s="751"/>
      <c r="AU8" s="1257"/>
      <c r="AV8" s="751"/>
      <c r="AW8" s="1257"/>
      <c r="AX8" s="1734"/>
      <c r="AY8" s="1459" t="s">
        <v>64</v>
      </c>
      <c r="AZ8" s="1734"/>
      <c r="BA8" s="1459" t="s">
        <v>64</v>
      </c>
      <c r="BB8" s="1348"/>
      <c r="BC8" s="2253" t="s">
        <v>517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434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435</v>
      </c>
      <c r="P24" s="1508"/>
      <c r="Q24" s="1510"/>
      <c r="R24" s="1510"/>
      <c r="AA24" s="1507" t="s">
        <v>437</v>
      </c>
      <c r="AC24" s="1507" t="s">
        <v>438</v>
      </c>
      <c r="AD24" s="1507" t="s">
        <v>485</v>
      </c>
      <c r="AH24" s="1507" t="s">
        <v>485</v>
      </c>
      <c r="AK24" s="1507" t="s">
        <v>522</v>
      </c>
      <c r="AL24" s="1507" t="s">
        <v>485</v>
      </c>
      <c r="AP24" s="1507" t="s">
        <v>485</v>
      </c>
      <c r="AY24" s="1507" t="s">
        <v>437</v>
      </c>
      <c r="BA24" s="1507" t="s">
        <v>438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"Мурманэнергосбыт"</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тарифному регулированию Мурманской области</v>
      </c>
      <c r="W31" s="2251"/>
      <c r="X31" s="2251"/>
      <c r="Y31" s="2251"/>
      <c r="Z31" s="2251"/>
      <c r="AA31" s="2251"/>
      <c r="AB31" s="2251"/>
      <c r="AC31" s="326"/>
      <c r="AD31" s="2251" t="str">
        <f>IF(TITLE_NAME_OR_PR_CHANGE="",IF(TITLE_NAME_OR_PR="","",TITLE_NAME_OR_PR),TITLE_NAME_OR_PR_CHANGE)</f>
        <v>Комитет по тарифному регулированию Мурманской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440</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441</v>
      </c>
      <c r="T33" s="2250"/>
      <c r="U33" s="1372"/>
      <c r="V33" s="2251" t="str">
        <f>IF(TITLE_NUMBER_PR_CHANGE="",IF(TITLE_NUMBER_PR="","",TITLE_NUMBER_PR),TITLE_NUMBER_PR_CHANGE)</f>
        <v>53/113</v>
      </c>
      <c r="W33" s="2251"/>
      <c r="X33" s="2251"/>
      <c r="Y33" s="2251"/>
      <c r="Z33" s="2251"/>
      <c r="AA33" s="2251"/>
      <c r="AB33" s="2251"/>
      <c r="AC33" s="326"/>
      <c r="AD33" s="2251" t="str">
        <f>IF(TITLE_NUMBER_PR_CHANGE="",IF(TITLE_NUMBER_PR="","",TITLE_NUMBER_PR),TITLE_NUMBER_PR_CHANGE)</f>
        <v>53/113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https://npa.gov-murman.ru/bitrix/components/b1team/govmurman.element.file/download.php?ID=559434&amp;FID=881206</v>
      </c>
      <c r="W34" s="2251"/>
      <c r="X34" s="2251"/>
      <c r="Y34" s="2251"/>
      <c r="Z34" s="2251"/>
      <c r="AA34" s="2251"/>
      <c r="AB34" s="2251"/>
      <c r="AC34" s="326"/>
      <c r="AD34" s="2251" t="str">
        <f>IF(TITLE_IST_PUB_CHANGE="",IF(TITLE_IST_PUB="","",TITLE_IST_PUB),TITLE_IST_PUB_CHANGE)</f>
        <v>https://npa.gov-murman.ru/bitrix/components/b1team/govmurman.element.file/download.php?ID=559434&amp;FID=881206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440</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441</v>
      </c>
      <c r="T37" s="2250"/>
      <c r="U37" s="1372"/>
      <c r="V37" s="2251" t="str">
        <f>IF(TITLE_NUMBER_PR_CHANGE="",IF(TITLE_NUMBER_PR="","",TITLE_NUMBER_PR),TITLE_NUMBER_PR_CHANGE)</f>
        <v>53/113</v>
      </c>
      <c r="W37" s="2251"/>
      <c r="X37" s="2251"/>
      <c r="Y37" s="2251"/>
      <c r="Z37" s="2251"/>
      <c r="AA37" s="2251"/>
      <c r="AB37" s="2251"/>
      <c r="AC37" s="326"/>
      <c r="AD37" s="2251" t="str">
        <f>IF(TITLE_NUMBER_PR_CHANGE="",IF(TITLE_NUMBER_PR="","",TITLE_NUMBER_PR),TITLE_NUMBER_PR_CHANGE)</f>
        <v>53/113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444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320</v>
      </c>
      <c r="BI40" s="1155">
        <v>14</v>
      </c>
    </row>
    <row customHeight="1" ht="14.699999999999998">
      <c r="Q41" s="291"/>
      <c r="R41" s="376"/>
      <c r="S41" s="2273" t="s">
        <v>91</v>
      </c>
      <c r="T41" s="2209" t="s">
        <v>523</v>
      </c>
      <c r="U41" s="301"/>
      <c r="V41" s="2274" t="s">
        <v>446</v>
      </c>
      <c r="W41" s="2275"/>
      <c r="X41" s="2275"/>
      <c r="Y41" s="2275"/>
      <c r="Z41" s="2275"/>
      <c r="AA41" s="2275"/>
      <c r="AB41" s="2276"/>
      <c r="AC41" s="2277" t="s">
        <v>447</v>
      </c>
      <c r="AD41" s="2328" t="s">
        <v>524</v>
      </c>
      <c r="AE41" s="2291"/>
      <c r="AF41" s="2291"/>
      <c r="AG41" s="2329"/>
      <c r="AH41" s="2328" t="s">
        <v>525</v>
      </c>
      <c r="AI41" s="2291"/>
      <c r="AJ41" s="2291"/>
      <c r="AK41" s="2329"/>
      <c r="AL41" s="2328" t="s">
        <v>526</v>
      </c>
      <c r="AM41" s="2291"/>
      <c r="AN41" s="2291"/>
      <c r="AO41" s="2329"/>
      <c r="AP41" s="2328" t="s">
        <v>527</v>
      </c>
      <c r="AQ41" s="2291"/>
      <c r="AR41" s="2291"/>
      <c r="AS41" s="2329"/>
      <c r="AT41" s="2274" t="s">
        <v>446</v>
      </c>
      <c r="AU41" s="2275"/>
      <c r="AV41" s="2275"/>
      <c r="AW41" s="2275"/>
      <c r="AX41" s="2275"/>
      <c r="AY41" s="2275"/>
      <c r="AZ41" s="2276"/>
      <c r="BA41" s="2277" t="s">
        <v>447</v>
      </c>
      <c r="BB41" s="2280" t="s">
        <v>449</v>
      </c>
      <c r="BC41" s="2127"/>
      <c r="BI41" s="1155">
        <v>14</v>
      </c>
    </row>
    <row customHeight="1" ht="35.699999999999996">
      <c r="Q42" s="291"/>
      <c r="R42" s="376"/>
      <c r="S42" s="2273"/>
      <c r="T42" s="2209"/>
      <c r="U42" s="1031"/>
      <c r="V42" s="2192" t="s">
        <v>528</v>
      </c>
      <c r="W42" s="2193"/>
      <c r="X42" s="2192" t="s">
        <v>529</v>
      </c>
      <c r="Y42" s="2193"/>
      <c r="Z42" s="2294" t="s">
        <v>530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530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454</v>
      </c>
      <c r="F44" s="1364" t="s">
        <v>455</v>
      </c>
      <c r="G44" s="1364" t="s">
        <v>456</v>
      </c>
      <c r="H44" s="1364" t="s">
        <v>457</v>
      </c>
      <c r="I44" s="1364" t="s">
        <v>458</v>
      </c>
      <c r="J44" s="1364" t="s">
        <v>459</v>
      </c>
      <c r="K44" s="1364" t="s">
        <v>460</v>
      </c>
      <c r="L44" s="1364" t="s">
        <v>435</v>
      </c>
      <c r="Q44" s="291"/>
      <c r="R44" s="376"/>
      <c r="S44" s="2273"/>
      <c r="T44" s="2209"/>
      <c r="U44" s="302"/>
      <c r="V44" s="1448" t="s">
        <v>494</v>
      </c>
      <c r="W44" s="1448" t="s">
        <v>495</v>
      </c>
      <c r="X44" s="1448" t="s">
        <v>494</v>
      </c>
      <c r="Y44" s="1448" t="s">
        <v>495</v>
      </c>
      <c r="Z44" s="1455" t="s">
        <v>463</v>
      </c>
      <c r="AA44" s="2270" t="s">
        <v>464</v>
      </c>
      <c r="AB44" s="2271"/>
      <c r="AC44" s="2279"/>
      <c r="AD44" s="2333"/>
      <c r="AE44" s="2334"/>
      <c r="AF44" s="2334"/>
      <c r="AG44" s="2335"/>
      <c r="AH44" s="2333"/>
      <c r="AI44" s="2334"/>
      <c r="AJ44" s="2334"/>
      <c r="AK44" s="2335"/>
      <c r="AL44" s="2333"/>
      <c r="AM44" s="2334"/>
      <c r="AN44" s="2334"/>
      <c r="AO44" s="2335"/>
      <c r="AP44" s="2333"/>
      <c r="AQ44" s="2334"/>
      <c r="AR44" s="2334"/>
      <c r="AS44" s="2335"/>
      <c r="AT44" s="1448" t="s">
        <v>494</v>
      </c>
      <c r="AU44" s="1448" t="s">
        <v>495</v>
      </c>
      <c r="AV44" s="1448" t="s">
        <v>494</v>
      </c>
      <c r="AW44" s="1448" t="s">
        <v>495</v>
      </c>
      <c r="AX44" s="1455" t="s">
        <v>463</v>
      </c>
      <c r="AY44" s="2270" t="s">
        <v>464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416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417</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421</v>
      </c>
      <c r="BE49" s="500"/>
      <c r="BF49" s="500" t="str">
        <f>IF(T49="","",T49)</f>
        <v/>
      </c>
      <c r="BG49" s="500"/>
      <c r="BH49" s="500"/>
      <c r="BI49" s="511">
        <v>0</v>
      </c>
    </row>
    <row s="1642" customFormat="1" customHeight="1" ht="0">
      <c r="A50" s="1343" t="s">
        <v>246</v>
      </c>
      <c r="B50" s="1343" t="s">
        <v>247</v>
      </c>
      <c r="C50" s="1343" t="s">
        <v>248</v>
      </c>
      <c r="D50" s="1343" t="s">
        <v>531</v>
      </c>
      <c r="E50" s="2259"/>
      <c r="F50" s="2259"/>
      <c r="G50" s="2259"/>
      <c r="H50" s="2259"/>
      <c r="I50" s="2256" t="str">
        <f>S49&amp;".1"</f>
        <v>.1</v>
      </c>
      <c r="J50" s="1343"/>
      <c r="K50" s="1343"/>
      <c r="L50" s="1346" t="s">
        <v>422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63">
        <v>1</v>
      </c>
      <c r="AS52" s="1466" t="s">
        <v>28</v>
      </c>
      <c r="AT52" s="751"/>
      <c r="AU52" s="1257"/>
      <c r="AV52" s="751"/>
      <c r="AW52" s="1257"/>
      <c r="AX52" s="1734"/>
      <c r="AY52" s="1459" t="s">
        <v>64</v>
      </c>
      <c r="AZ52" s="1734"/>
      <c r="BA52" s="1459" t="s">
        <v>64</v>
      </c>
      <c r="BB52" s="1348"/>
      <c r="BC52" s="2253" t="s">
        <v>517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518</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531</v>
      </c>
      <c r="E57" s="2259"/>
      <c r="F57" s="2259"/>
      <c r="G57" s="2259"/>
      <c r="H57" s="2259"/>
      <c r="I57" s="2286"/>
      <c r="J57" s="2256"/>
      <c r="K57" s="1363"/>
      <c r="L57" s="1364"/>
      <c r="P57" s="2257"/>
      <c r="Q57" s="2257"/>
      <c r="R57" s="356"/>
      <c r="S57" s="1278"/>
      <c r="T57" s="287" t="s">
        <v>484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531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257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258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68A08-D478-43E8-470D-A25E7B8D4F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499</v>
      </c>
      <c r="U5" s="300"/>
      <c r="V5" s="2350"/>
      <c r="W5" s="2351"/>
      <c r="X5" s="2351"/>
      <c r="Y5" s="2351"/>
      <c r="Z5" s="2351"/>
      <c r="AA5" s="2351"/>
      <c r="AB5" s="2352"/>
      <c r="AC5" s="2353"/>
      <c r="AD5" s="2354"/>
      <c r="AE5" s="2354"/>
      <c r="AF5" s="2354"/>
      <c r="AG5" s="2354"/>
      <c r="AH5" s="2354"/>
      <c r="AI5" s="2354"/>
      <c r="AJ5" s="2355"/>
      <c r="AK5" s="1258" t="s">
        <v>500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425</v>
      </c>
      <c r="P6" s="2257"/>
      <c r="Q6" s="2257">
        <v>1</v>
      </c>
      <c r="R6" s="357"/>
      <c r="S6" s="1493">
        <f>$J6</f>
      </c>
      <c r="T6" s="286" t="s">
        <v>426</v>
      </c>
      <c r="U6" s="300"/>
      <c r="V6" s="2245"/>
      <c r="W6" s="2246"/>
      <c r="X6" s="2246"/>
      <c r="Y6" s="2246"/>
      <c r="Z6" s="2246"/>
      <c r="AA6" s="2246"/>
      <c r="AB6" s="2247"/>
      <c r="AC6" s="2245"/>
      <c r="AD6" s="2246"/>
      <c r="AE6" s="2246"/>
      <c r="AF6" s="2246"/>
      <c r="AG6" s="2246"/>
      <c r="AH6" s="2246"/>
      <c r="AI6" s="2246"/>
      <c r="AJ6" s="2247"/>
      <c r="AK6" s="1307" t="s">
        <v>501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502</v>
      </c>
      <c r="U9" s="367"/>
      <c r="V9" s="367"/>
      <c r="W9" s="367"/>
      <c r="X9" s="367"/>
      <c r="Y9" s="367"/>
      <c r="Z9" s="367"/>
      <c r="AA9" s="367"/>
      <c r="AB9" s="367"/>
      <c r="AC9" s="367"/>
      <c r="AD9" s="367"/>
      <c r="AE9" s="367"/>
      <c r="AF9" s="367"/>
      <c r="AG9" s="367"/>
      <c r="AH9" s="367"/>
      <c r="AI9" s="367"/>
      <c r="AJ9" s="367"/>
      <c r="AK9" s="1258" t="s">
        <v>503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435</v>
      </c>
      <c r="P20" s="1362"/>
      <c r="Q20" s="1442"/>
      <c r="R20" s="1442"/>
      <c r="S20" s="729"/>
      <c r="T20" s="1160" t="s">
        <v>436</v>
      </c>
      <c r="Z20" s="186" t="s">
        <v>437</v>
      </c>
      <c r="AB20" s="186" t="s">
        <v>438</v>
      </c>
      <c r="AC20" s="1160" t="s">
        <v>436</v>
      </c>
      <c r="AG20" s="186" t="s">
        <v>439</v>
      </c>
      <c r="AI20" s="186" t="s">
        <v>438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"Мурманэнергосбыт"</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326"/>
      <c r="AC27" s="2251" t="str">
        <f>IF(TITLE_NAME_OR_PR_CHANGE="",IF(TITLE_NAME_OR_PR="","",TITLE_NAME_OR_PR),TITLE_NAME_OR_PR_CHANGE)</f>
        <v>Комитет по тарифному регулированию Мурманской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440</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441</v>
      </c>
      <c r="T29" s="2250"/>
      <c r="U29" s="1372"/>
      <c r="V29" s="2251" t="str">
        <f>IF(TITLE_NUMBER_PR_CHANGE="",IF(TITLE_NUMBER_PR="","",TITLE_NUMBER_PR),TITLE_NUMBER_PR_CHANGE)</f>
        <v>53/113</v>
      </c>
      <c r="W29" s="2251"/>
      <c r="X29" s="2251"/>
      <c r="Y29" s="2251"/>
      <c r="Z29" s="2251"/>
      <c r="AA29" s="2251"/>
      <c r="AB29" s="326"/>
      <c r="AC29" s="2251" t="str">
        <f>IF(TITLE_NUMBER_PR_CHANGE="",IF(TITLE_NUMBER_PR="","",TITLE_NUMBER_PR),TITLE_NUMBER_PR_CHANGE)</f>
        <v>53/113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https://npa.gov-murman.ru/bitrix/components/b1team/govmurman.element.file/download.php?ID=559434&amp;FID=881206</v>
      </c>
      <c r="W30" s="2251"/>
      <c r="X30" s="2251"/>
      <c r="Y30" s="2251"/>
      <c r="Z30" s="2251"/>
      <c r="AA30" s="2251"/>
      <c r="AB30" s="326"/>
      <c r="AC30" s="2251" t="str">
        <f>IF(TITLE_IST_PUB_CHANGE="",IF(TITLE_IST_PUB="","",TITLE_IST_PUB),TITLE_IST_PUB_CHANGE)</f>
        <v>https://npa.gov-murman.ru/bitrix/components/b1team/govmurman.element.file/download.php?ID=559434&amp;FID=881206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442</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443</v>
      </c>
      <c r="T33" s="2250"/>
      <c r="U33" s="1372"/>
      <c r="V33" s="2251" t="str">
        <f>IF(TITLE_NUMBER_PR_CHANGE="",IF(TITLE_NUMBER_PR="","",TITLE_NUMBER_PR),TITLE_NUMBER_PR_CHANGE)</f>
        <v>53/113</v>
      </c>
      <c r="W33" s="2251"/>
      <c r="X33" s="2251"/>
      <c r="Y33" s="2251"/>
      <c r="Z33" s="2251"/>
      <c r="AA33" s="2251"/>
      <c r="AB33" s="326"/>
      <c r="AC33" s="2251" t="str">
        <f>IF(TITLE_NUMBER_PR_CHANGE="",IF(TITLE_NUMBER_PR="","",TITLE_NUMBER_PR),TITLE_NUMBER_PR_CHANGE)</f>
        <v>53/113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444</v>
      </c>
      <c r="AC34" s="326"/>
      <c r="AD34" s="326"/>
      <c r="AE34" s="326"/>
      <c r="AF34" s="326"/>
      <c r="AG34" s="326"/>
      <c r="AH34" s="326"/>
      <c r="AI34" s="278" t="s">
        <v>444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t="s">
        <v>320</v>
      </c>
      <c r="AQ36" s="1155">
        <v>14</v>
      </c>
    </row>
    <row customHeight="1" ht="14.699999999999998">
      <c r="Q37" s="376"/>
      <c r="R37" s="376"/>
      <c r="S37" s="2273" t="s">
        <v>91</v>
      </c>
      <c r="T37" s="2209" t="s">
        <v>445</v>
      </c>
      <c r="U37" s="301"/>
      <c r="V37" s="2274" t="s">
        <v>446</v>
      </c>
      <c r="W37" s="2275"/>
      <c r="X37" s="2275"/>
      <c r="Y37" s="2275"/>
      <c r="Z37" s="2275"/>
      <c r="AA37" s="2276"/>
      <c r="AB37" s="2277" t="s">
        <v>447</v>
      </c>
      <c r="AC37" s="2274" t="s">
        <v>446</v>
      </c>
      <c r="AD37" s="2275"/>
      <c r="AE37" s="2275"/>
      <c r="AF37" s="2275"/>
      <c r="AG37" s="2275"/>
      <c r="AH37" s="2276"/>
      <c r="AI37" s="2277" t="s">
        <v>448</v>
      </c>
      <c r="AJ37" s="2280" t="s">
        <v>449</v>
      </c>
      <c r="AK37" s="2127"/>
      <c r="AQ37" s="1155">
        <v>14</v>
      </c>
    </row>
    <row customHeight="1" ht="35.699999999999996">
      <c r="Q38" s="376"/>
      <c r="R38" s="376"/>
      <c r="S38" s="2273"/>
      <c r="T38" s="2209"/>
      <c r="U38" s="1031"/>
      <c r="V38" s="1483" t="s">
        <v>505</v>
      </c>
      <c r="W38" s="2262" t="s">
        <v>452</v>
      </c>
      <c r="X38" s="2263"/>
      <c r="Y38" s="2262" t="s">
        <v>453</v>
      </c>
      <c r="Z38" s="2269"/>
      <c r="AA38" s="2263"/>
      <c r="AB38" s="2278"/>
      <c r="AC38" s="1483" t="s">
        <v>505</v>
      </c>
      <c r="AD38" s="2262" t="s">
        <v>452</v>
      </c>
      <c r="AE38" s="2263"/>
      <c r="AF38" s="2262" t="s">
        <v>453</v>
      </c>
      <c r="AG38" s="2269"/>
      <c r="AH38" s="2263"/>
      <c r="AI38" s="2278"/>
      <c r="AJ38" s="2281"/>
      <c r="AK38" s="2127"/>
      <c r="AQ38" s="1155">
        <v>34</v>
      </c>
    </row>
    <row customHeight="1" ht="90.3">
      <c r="A39" s="1370"/>
      <c r="B39" s="1370" t="s">
        <v>137</v>
      </c>
      <c r="C39" s="1370" t="s">
        <v>138</v>
      </c>
      <c r="D39" s="1370" t="s">
        <v>139</v>
      </c>
      <c r="E39" s="1364" t="s">
        <v>454</v>
      </c>
      <c r="F39" s="1364" t="s">
        <v>455</v>
      </c>
      <c r="G39" s="1364" t="s">
        <v>456</v>
      </c>
      <c r="H39" s="1364"/>
      <c r="I39" s="1364" t="s">
        <v>506</v>
      </c>
      <c r="J39" s="1364" t="s">
        <v>459</v>
      </c>
      <c r="K39" s="1364" t="s">
        <v>507</v>
      </c>
      <c r="L39" s="1364" t="s">
        <v>435</v>
      </c>
      <c r="Q39" s="376"/>
      <c r="R39" s="376"/>
      <c r="S39" s="2273"/>
      <c r="T39" s="2209"/>
      <c r="U39" s="302"/>
      <c r="V39" s="1483" t="s">
        <v>534</v>
      </c>
      <c r="W39" s="1222" t="s">
        <v>535</v>
      </c>
      <c r="X39" s="1222" t="s">
        <v>510</v>
      </c>
      <c r="Y39" s="1489" t="s">
        <v>463</v>
      </c>
      <c r="Z39" s="2270" t="s">
        <v>464</v>
      </c>
      <c r="AA39" s="2271"/>
      <c r="AB39" s="2279"/>
      <c r="AC39" s="1483" t="s">
        <v>534</v>
      </c>
      <c r="AD39" s="1222" t="s">
        <v>535</v>
      </c>
      <c r="AE39" s="1222" t="s">
        <v>510</v>
      </c>
      <c r="AF39" s="1489" t="s">
        <v>463</v>
      </c>
      <c r="AG39" s="2270" t="s">
        <v>464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285</v>
      </c>
      <c r="B42" s="1363" t="s">
        <v>286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417</v>
      </c>
      <c r="AM42" s="500"/>
      <c r="AN42" s="500" t="str">
        <f>IF(T42="","",T42)</f>
        <v>Территория действия тарифа</v>
      </c>
      <c r="AO42" s="500"/>
      <c r="AP42" s="500"/>
      <c r="AQ42" s="1155">
        <v>23</v>
      </c>
    </row>
    <row customHeight="1" ht="24">
      <c r="A43" s="1363" t="s">
        <v>285</v>
      </c>
      <c r="B43" s="1363" t="s">
        <v>286</v>
      </c>
      <c r="C43" s="1363" t="s">
        <v>287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533</v>
      </c>
      <c r="AM43" s="500"/>
      <c r="AN43" s="500" t="str">
        <f>IF(T43="","",T43)</f>
        <v>Наименование централизованной системы водоотведения</v>
      </c>
      <c r="AO43" s="500"/>
      <c r="AP43" s="500"/>
      <c r="AQ43" s="1155">
        <v>23</v>
      </c>
    </row>
    <row customHeight="1" ht="24">
      <c r="A44" s="1363" t="s">
        <v>285</v>
      </c>
      <c r="B44" s="1363" t="s">
        <v>286</v>
      </c>
      <c r="C44" s="1363" t="s">
        <v>287</v>
      </c>
      <c r="D44" s="1363" t="s">
        <v>536</v>
      </c>
      <c r="E44" s="2259"/>
      <c r="F44" s="2259"/>
      <c r="G44" s="2259"/>
      <c r="H44" s="2259"/>
      <c r="I44" s="2256" t="str">
        <f>S43&amp;".1"</f>
        <v>...1</v>
      </c>
      <c r="J44" s="1363"/>
      <c r="K44" s="1363"/>
      <c r="L44" s="1364"/>
      <c r="P44" s="2257">
        <v>1</v>
      </c>
      <c r="Q44" s="1481"/>
      <c r="R44" s="356"/>
      <c r="S44" s="1493" t="str">
        <f>$I44</f>
        <v>...1</v>
      </c>
      <c r="T44" s="285" t="s">
        <v>499</v>
      </c>
      <c r="U44" s="300"/>
      <c r="V44" s="2350"/>
      <c r="W44" s="2351"/>
      <c r="X44" s="2351"/>
      <c r="Y44" s="2351"/>
      <c r="Z44" s="2351"/>
      <c r="AA44" s="2351"/>
      <c r="AB44" s="2352"/>
      <c r="AC44" s="2353"/>
      <c r="AD44" s="2354"/>
      <c r="AE44" s="2354"/>
      <c r="AF44" s="2354"/>
      <c r="AG44" s="2354"/>
      <c r="AH44" s="2354"/>
      <c r="AI44" s="2354"/>
      <c r="AJ44" s="2355"/>
      <c r="AK44" s="1258" t="s">
        <v>500</v>
      </c>
      <c r="AM44" s="500"/>
      <c r="AN44" s="500" t="str">
        <f>IF(T44="","",T44)</f>
        <v>Наименование признака дифференциации</v>
      </c>
      <c r="AO44" s="500"/>
      <c r="AP44" s="500"/>
      <c r="AQ44" s="1155">
        <v>23</v>
      </c>
    </row>
    <row customHeight="1" ht="24">
      <c r="A45" s="1363" t="s">
        <v>285</v>
      </c>
      <c r="B45" s="1363" t="s">
        <v>286</v>
      </c>
      <c r="C45" s="1363" t="s">
        <v>287</v>
      </c>
      <c r="D45" s="1363" t="s">
        <v>536</v>
      </c>
      <c r="E45" s="2259"/>
      <c r="F45" s="2259"/>
      <c r="G45" s="2259"/>
      <c r="H45" s="2259"/>
      <c r="I45" s="2286"/>
      <c r="J45" s="2256" t="str">
        <f>I44&amp;".1"</f>
        <v>...1.1</v>
      </c>
      <c r="K45" s="1363"/>
      <c r="L45" s="1364" t="s">
        <v>425</v>
      </c>
      <c r="P45" s="2257"/>
      <c r="Q45" s="2257">
        <v>1</v>
      </c>
      <c r="R45" s="357"/>
      <c r="S45" s="1493" t="str">
        <f>$J45</f>
        <v>...1.1</v>
      </c>
      <c r="T45" s="286" t="s">
        <v>426</v>
      </c>
      <c r="U45" s="300"/>
      <c r="V45" s="2245"/>
      <c r="W45" s="2246"/>
      <c r="X45" s="2246"/>
      <c r="Y45" s="2246"/>
      <c r="Z45" s="2246"/>
      <c r="AA45" s="2246"/>
      <c r="AB45" s="2247"/>
      <c r="AC45" s="2245"/>
      <c r="AD45" s="2246"/>
      <c r="AE45" s="2246"/>
      <c r="AF45" s="2246"/>
      <c r="AG45" s="2246"/>
      <c r="AH45" s="2246"/>
      <c r="AI45" s="2246"/>
      <c r="AJ45" s="2247"/>
      <c r="AK45" s="1307" t="s">
        <v>501</v>
      </c>
      <c r="AM45" s="500"/>
      <c r="AN45" s="500" t="str">
        <f>IF(T45="","",T45)</f>
        <v>Группа потребителей</v>
      </c>
      <c r="AO45" s="500"/>
      <c r="AP45" s="500"/>
      <c r="AQ45" s="1155">
        <v>23</v>
      </c>
    </row>
    <row customHeight="1" ht="24">
      <c r="A46" s="1363" t="s">
        <v>285</v>
      </c>
      <c r="B46" s="1363" t="s">
        <v>286</v>
      </c>
      <c r="C46" s="1363" t="s">
        <v>287</v>
      </c>
      <c r="D46" s="1363" t="s">
        <v>536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285</v>
      </c>
      <c r="B47" s="1363" t="s">
        <v>286</v>
      </c>
      <c r="C47" s="1363" t="s">
        <v>287</v>
      </c>
      <c r="D47" s="1363" t="s">
        <v>536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285</v>
      </c>
      <c r="B48" s="1363" t="s">
        <v>286</v>
      </c>
      <c r="C48" s="1363" t="s">
        <v>287</v>
      </c>
      <c r="D48" s="1363" t="s">
        <v>536</v>
      </c>
      <c r="E48" s="2259"/>
      <c r="F48" s="2259"/>
      <c r="G48" s="2259"/>
      <c r="H48" s="2259"/>
      <c r="I48" s="2286"/>
      <c r="J48" s="2256"/>
      <c r="K48" s="1363"/>
      <c r="L48" s="1364"/>
      <c r="P48" s="2257"/>
      <c r="Q48" s="2257"/>
      <c r="R48" s="356"/>
      <c r="S48" s="1278"/>
      <c r="T48" s="287" t="s">
        <v>502</v>
      </c>
      <c r="U48" s="367"/>
      <c r="V48" s="367"/>
      <c r="W48" s="367"/>
      <c r="X48" s="367"/>
      <c r="Y48" s="367"/>
      <c r="Z48" s="367"/>
      <c r="AA48" s="367"/>
      <c r="AB48" s="367"/>
      <c r="AC48" s="367"/>
      <c r="AD48" s="367"/>
      <c r="AE48" s="367"/>
      <c r="AF48" s="367"/>
      <c r="AG48" s="367"/>
      <c r="AH48" s="367"/>
      <c r="AI48" s="367"/>
      <c r="AJ48" s="367"/>
      <c r="AK48" s="1258" t="s">
        <v>503</v>
      </c>
      <c r="AM48" s="500"/>
      <c r="AN48" s="500" t="str">
        <f>IF(T48="","",T48)</f>
        <v>Добавить значение признака дифференциации</v>
      </c>
      <c r="AO48" s="500"/>
      <c r="AP48" s="500"/>
      <c r="AQ48" s="1155">
        <v>20</v>
      </c>
    </row>
    <row customHeight="1" ht="22.049999999999997">
      <c r="A49" s="1363" t="s">
        <v>285</v>
      </c>
      <c r="B49" s="1363" t="s">
        <v>286</v>
      </c>
      <c r="C49" s="1363" t="s">
        <v>287</v>
      </c>
      <c r="D49" s="1363" t="s">
        <v>536</v>
      </c>
      <c r="E49" s="2259"/>
      <c r="F49" s="2259"/>
      <c r="G49" s="2259"/>
      <c r="H49" s="2259"/>
      <c r="I49" s="2256"/>
      <c r="J49" s="1363"/>
      <c r="K49" s="1363"/>
      <c r="L49" s="1364"/>
      <c r="P49" s="2257"/>
      <c r="Q49" s="1481"/>
      <c r="R49" s="356"/>
      <c r="S49" s="1278"/>
      <c r="T49" s="365" t="s">
        <v>431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285</v>
      </c>
      <c r="B50" s="1363" t="s">
        <v>286</v>
      </c>
      <c r="C50" s="1363" t="s">
        <v>287</v>
      </c>
      <c r="D50" s="1363" t="s">
        <v>536</v>
      </c>
      <c r="E50" s="2259"/>
      <c r="F50" s="2259"/>
      <c r="G50" s="2259"/>
      <c r="H50" s="2258"/>
      <c r="I50" s="1363"/>
      <c r="J50" s="1363"/>
      <c r="K50" s="1363"/>
      <c r="L50" s="1364"/>
      <c r="M50" s="1365"/>
      <c r="N50" s="1365"/>
      <c r="O50" s="537"/>
      <c r="P50" s="360"/>
      <c r="Q50" s="375"/>
      <c r="R50" s="355"/>
      <c r="S50" s="1278"/>
      <c r="T50" s="372" t="s">
        <v>504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285</v>
      </c>
      <c r="B51" s="1343" t="s">
        <v>286</v>
      </c>
      <c r="C51" s="1314"/>
      <c r="D51" s="1314"/>
      <c r="E51" s="2259"/>
      <c r="F51" s="2258"/>
      <c r="G51" s="1314"/>
      <c r="H51" s="1314"/>
      <c r="I51" s="1314"/>
      <c r="J51" s="1314"/>
      <c r="K51" s="1314"/>
      <c r="L51" s="1494"/>
      <c r="M51" s="1321"/>
      <c r="N51" s="1321"/>
      <c r="P51" s="1316"/>
      <c r="Q51" s="1317"/>
      <c r="R51" s="1316"/>
      <c r="S51" s="1322"/>
      <c r="T51" s="1325" t="s">
        <v>257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285</v>
      </c>
      <c r="B52" s="1343"/>
      <c r="C52" s="1343"/>
      <c r="D52" s="1343"/>
      <c r="E52" s="2258"/>
      <c r="F52" s="1343"/>
      <c r="G52" s="1343"/>
      <c r="H52" s="1343"/>
      <c r="I52" s="1343"/>
      <c r="J52" s="1343"/>
      <c r="K52" s="1343"/>
      <c r="L52" s="1346"/>
      <c r="M52" s="1321"/>
      <c r="N52" s="1321"/>
      <c r="O52" s="518"/>
      <c r="P52" s="380"/>
      <c r="Q52" s="1344"/>
      <c r="R52" s="380"/>
      <c r="S52" s="1322"/>
      <c r="T52" s="1325" t="s">
        <v>258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52894-FD14-53EA-4009-CAA6E4FED1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499</v>
      </c>
      <c r="U5" s="300"/>
      <c r="V5" s="2350"/>
      <c r="W5" s="2351"/>
      <c r="X5" s="2351"/>
      <c r="Y5" s="2351"/>
      <c r="Z5" s="2351"/>
      <c r="AA5" s="2351"/>
      <c r="AB5" s="2352"/>
      <c r="AC5" s="2353"/>
      <c r="AD5" s="2354"/>
      <c r="AE5" s="2354"/>
      <c r="AF5" s="2354"/>
      <c r="AG5" s="2354"/>
      <c r="AH5" s="2354"/>
      <c r="AI5" s="2354"/>
      <c r="AJ5" s="2355"/>
      <c r="AK5" s="1258" t="s">
        <v>500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425</v>
      </c>
      <c r="P6" s="2257"/>
      <c r="Q6" s="2257">
        <v>1</v>
      </c>
      <c r="R6" s="357"/>
      <c r="S6" s="1493">
        <f>$J6</f>
      </c>
      <c r="T6" s="286" t="s">
        <v>426</v>
      </c>
      <c r="U6" s="300"/>
      <c r="V6" s="2245"/>
      <c r="W6" s="2246"/>
      <c r="X6" s="2246"/>
      <c r="Y6" s="2246"/>
      <c r="Z6" s="2246"/>
      <c r="AA6" s="2246"/>
      <c r="AB6" s="2247"/>
      <c r="AC6" s="2245"/>
      <c r="AD6" s="2246"/>
      <c r="AE6" s="2246"/>
      <c r="AF6" s="2246"/>
      <c r="AG6" s="2246"/>
      <c r="AH6" s="2246"/>
      <c r="AI6" s="2246"/>
      <c r="AJ6" s="2247"/>
      <c r="AK6" s="1307" t="s">
        <v>501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502</v>
      </c>
      <c r="U9" s="367"/>
      <c r="V9" s="367"/>
      <c r="W9" s="367"/>
      <c r="X9" s="367"/>
      <c r="Y9" s="367"/>
      <c r="Z9" s="367"/>
      <c r="AA9" s="367"/>
      <c r="AB9" s="367"/>
      <c r="AC9" s="367"/>
      <c r="AD9" s="367"/>
      <c r="AE9" s="367"/>
      <c r="AF9" s="367"/>
      <c r="AG9" s="367"/>
      <c r="AH9" s="367"/>
      <c r="AI9" s="367"/>
      <c r="AJ9" s="367"/>
      <c r="AK9" s="1258" t="s">
        <v>503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435</v>
      </c>
      <c r="P20" s="1362"/>
      <c r="Q20" s="1442"/>
      <c r="R20" s="1442"/>
      <c r="S20" s="729"/>
      <c r="T20" s="1160" t="s">
        <v>436</v>
      </c>
      <c r="Z20" s="186" t="s">
        <v>437</v>
      </c>
      <c r="AB20" s="186" t="s">
        <v>438</v>
      </c>
      <c r="AC20" s="1160" t="s">
        <v>436</v>
      </c>
      <c r="AG20" s="186" t="s">
        <v>439</v>
      </c>
      <c r="AI20" s="186" t="s">
        <v>438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"Мурманэнергосбыт"</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326"/>
      <c r="AC27" s="2251" t="str">
        <f>IF(TITLE_NAME_OR_PR_CHANGE="",IF(TITLE_NAME_OR_PR="","",TITLE_NAME_OR_PR),TITLE_NAME_OR_PR_CHANGE)</f>
        <v>Комитет по тарифному регулированию Мурманской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440</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441</v>
      </c>
      <c r="T29" s="2250"/>
      <c r="U29" s="1372"/>
      <c r="V29" s="2251" t="str">
        <f>IF(TITLE_NUMBER_PR_CHANGE="",IF(TITLE_NUMBER_PR="","",TITLE_NUMBER_PR),TITLE_NUMBER_PR_CHANGE)</f>
        <v>53/113</v>
      </c>
      <c r="W29" s="2251"/>
      <c r="X29" s="2251"/>
      <c r="Y29" s="2251"/>
      <c r="Z29" s="2251"/>
      <c r="AA29" s="2251"/>
      <c r="AB29" s="326"/>
      <c r="AC29" s="2251" t="str">
        <f>IF(TITLE_NUMBER_PR_CHANGE="",IF(TITLE_NUMBER_PR="","",TITLE_NUMBER_PR),TITLE_NUMBER_PR_CHANGE)</f>
        <v>53/113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https://npa.gov-murman.ru/bitrix/components/b1team/govmurman.element.file/download.php?ID=559434&amp;FID=881206</v>
      </c>
      <c r="W30" s="2251"/>
      <c r="X30" s="2251"/>
      <c r="Y30" s="2251"/>
      <c r="Z30" s="2251"/>
      <c r="AA30" s="2251"/>
      <c r="AB30" s="326"/>
      <c r="AC30" s="2251" t="str">
        <f>IF(TITLE_IST_PUB_CHANGE="",IF(TITLE_IST_PUB="","",TITLE_IST_PUB),TITLE_IST_PUB_CHANGE)</f>
        <v>https://npa.gov-murman.ru/bitrix/components/b1team/govmurman.element.file/download.php?ID=559434&amp;FID=881206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442</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443</v>
      </c>
      <c r="T33" s="2250"/>
      <c r="U33" s="1372"/>
      <c r="V33" s="2251" t="str">
        <f>IF(TITLE_NUMBER_PR_CHANGE="",IF(TITLE_NUMBER_PR="","",TITLE_NUMBER_PR),TITLE_NUMBER_PR_CHANGE)</f>
        <v>53/113</v>
      </c>
      <c r="W33" s="2251"/>
      <c r="X33" s="2251"/>
      <c r="Y33" s="2251"/>
      <c r="Z33" s="2251"/>
      <c r="AA33" s="2251"/>
      <c r="AB33" s="326"/>
      <c r="AC33" s="2251" t="str">
        <f>IF(TITLE_NUMBER_PR_CHANGE="",IF(TITLE_NUMBER_PR="","",TITLE_NUMBER_PR),TITLE_NUMBER_PR_CHANGE)</f>
        <v>53/113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444</v>
      </c>
      <c r="AC34" s="326"/>
      <c r="AD34" s="326"/>
      <c r="AE34" s="326"/>
      <c r="AF34" s="326"/>
      <c r="AG34" s="326"/>
      <c r="AH34" s="326"/>
      <c r="AI34" s="278" t="s">
        <v>444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t="s">
        <v>320</v>
      </c>
      <c r="AQ36" s="1155">
        <v>14</v>
      </c>
    </row>
    <row customHeight="1" ht="14.699999999999998">
      <c r="Q37" s="376"/>
      <c r="R37" s="376"/>
      <c r="S37" s="2273" t="s">
        <v>91</v>
      </c>
      <c r="T37" s="2209" t="s">
        <v>445</v>
      </c>
      <c r="U37" s="301"/>
      <c r="V37" s="2274" t="s">
        <v>446</v>
      </c>
      <c r="W37" s="2275"/>
      <c r="X37" s="2275"/>
      <c r="Y37" s="2275"/>
      <c r="Z37" s="2275"/>
      <c r="AA37" s="2276"/>
      <c r="AB37" s="2277" t="s">
        <v>447</v>
      </c>
      <c r="AC37" s="2274" t="s">
        <v>446</v>
      </c>
      <c r="AD37" s="2275"/>
      <c r="AE37" s="2275"/>
      <c r="AF37" s="2275"/>
      <c r="AG37" s="2275"/>
      <c r="AH37" s="2276"/>
      <c r="AI37" s="2277" t="s">
        <v>448</v>
      </c>
      <c r="AJ37" s="2280" t="s">
        <v>449</v>
      </c>
      <c r="AK37" s="2127"/>
      <c r="AQ37" s="1155">
        <v>14</v>
      </c>
    </row>
    <row customHeight="1" ht="35.699999999999996">
      <c r="Q38" s="376"/>
      <c r="R38" s="376"/>
      <c r="S38" s="2273"/>
      <c r="T38" s="2209"/>
      <c r="U38" s="1031"/>
      <c r="V38" s="1483" t="s">
        <v>505</v>
      </c>
      <c r="W38" s="2262" t="s">
        <v>452</v>
      </c>
      <c r="X38" s="2263"/>
      <c r="Y38" s="2262" t="s">
        <v>453</v>
      </c>
      <c r="Z38" s="2269"/>
      <c r="AA38" s="2263"/>
      <c r="AB38" s="2278"/>
      <c r="AC38" s="1483" t="s">
        <v>505</v>
      </c>
      <c r="AD38" s="2262" t="s">
        <v>452</v>
      </c>
      <c r="AE38" s="2263"/>
      <c r="AF38" s="2262" t="s">
        <v>453</v>
      </c>
      <c r="AG38" s="2269"/>
      <c r="AH38" s="2263"/>
      <c r="AI38" s="2278"/>
      <c r="AJ38" s="2281"/>
      <c r="AK38" s="2127"/>
      <c r="AQ38" s="1155">
        <v>34</v>
      </c>
    </row>
    <row customHeight="1" ht="90.3">
      <c r="A39" s="1370"/>
      <c r="B39" s="1370" t="s">
        <v>137</v>
      </c>
      <c r="C39" s="1370" t="s">
        <v>138</v>
      </c>
      <c r="D39" s="1370" t="s">
        <v>139</v>
      </c>
      <c r="E39" s="1364" t="s">
        <v>454</v>
      </c>
      <c r="F39" s="1364" t="s">
        <v>455</v>
      </c>
      <c r="G39" s="1364" t="s">
        <v>456</v>
      </c>
      <c r="H39" s="1364"/>
      <c r="I39" s="1364" t="s">
        <v>506</v>
      </c>
      <c r="J39" s="1364" t="s">
        <v>459</v>
      </c>
      <c r="K39" s="1364" t="s">
        <v>507</v>
      </c>
      <c r="L39" s="1364" t="s">
        <v>435</v>
      </c>
      <c r="Q39" s="376"/>
      <c r="R39" s="376"/>
      <c r="S39" s="2273"/>
      <c r="T39" s="2209"/>
      <c r="U39" s="302"/>
      <c r="V39" s="1483" t="s">
        <v>534</v>
      </c>
      <c r="W39" s="1222" t="s">
        <v>535</v>
      </c>
      <c r="X39" s="1222" t="s">
        <v>510</v>
      </c>
      <c r="Y39" s="1489" t="s">
        <v>463</v>
      </c>
      <c r="Z39" s="2270" t="s">
        <v>464</v>
      </c>
      <c r="AA39" s="2271"/>
      <c r="AB39" s="2279"/>
      <c r="AC39" s="1483" t="s">
        <v>534</v>
      </c>
      <c r="AD39" s="1222" t="s">
        <v>535</v>
      </c>
      <c r="AE39" s="1222" t="s">
        <v>510</v>
      </c>
      <c r="AF39" s="1489" t="s">
        <v>463</v>
      </c>
      <c r="AG39" s="2270" t="s">
        <v>464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290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290</v>
      </c>
      <c r="B42" s="1363" t="s">
        <v>291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417</v>
      </c>
      <c r="AM42" s="500"/>
      <c r="AN42" s="500" t="str">
        <f>IF(T42="","",T42)</f>
        <v>Территория действия тарифа</v>
      </c>
      <c r="AO42" s="500"/>
      <c r="AP42" s="500"/>
      <c r="AQ42" s="1155">
        <v>23</v>
      </c>
    </row>
    <row customHeight="1" ht="24">
      <c r="A43" s="1363" t="s">
        <v>290</v>
      </c>
      <c r="B43" s="1363" t="s">
        <v>291</v>
      </c>
      <c r="C43" s="1363" t="s">
        <v>292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533</v>
      </c>
      <c r="AM43" s="500"/>
      <c r="AN43" s="500" t="str">
        <f>IF(T43="","",T43)</f>
        <v>Наименование централизованной системы водоотведения</v>
      </c>
      <c r="AO43" s="500"/>
      <c r="AP43" s="500"/>
      <c r="AQ43" s="1155">
        <v>23</v>
      </c>
    </row>
    <row customHeight="1" ht="24">
      <c r="A44" s="1363" t="s">
        <v>290</v>
      </c>
      <c r="B44" s="1363" t="s">
        <v>291</v>
      </c>
      <c r="C44" s="1363" t="s">
        <v>292</v>
      </c>
      <c r="D44" s="1363" t="s">
        <v>537</v>
      </c>
      <c r="E44" s="2259"/>
      <c r="F44" s="2259"/>
      <c r="G44" s="2259"/>
      <c r="H44" s="2259"/>
      <c r="I44" s="2256" t="str">
        <f>S43&amp;".1"</f>
        <v>...1</v>
      </c>
      <c r="J44" s="1363"/>
      <c r="K44" s="1363"/>
      <c r="L44" s="1364"/>
      <c r="P44" s="2257">
        <v>1</v>
      </c>
      <c r="Q44" s="1481"/>
      <c r="R44" s="356"/>
      <c r="S44" s="1493" t="str">
        <f>$I44</f>
        <v>...1</v>
      </c>
      <c r="T44" s="285" t="s">
        <v>499</v>
      </c>
      <c r="U44" s="300"/>
      <c r="V44" s="2350"/>
      <c r="W44" s="2351"/>
      <c r="X44" s="2351"/>
      <c r="Y44" s="2351"/>
      <c r="Z44" s="2351"/>
      <c r="AA44" s="2351"/>
      <c r="AB44" s="2352"/>
      <c r="AC44" s="2353"/>
      <c r="AD44" s="2354"/>
      <c r="AE44" s="2354"/>
      <c r="AF44" s="2354"/>
      <c r="AG44" s="2354"/>
      <c r="AH44" s="2354"/>
      <c r="AI44" s="2354"/>
      <c r="AJ44" s="2355"/>
      <c r="AK44" s="1258" t="s">
        <v>500</v>
      </c>
      <c r="AM44" s="500"/>
      <c r="AN44" s="500" t="str">
        <f>IF(T44="","",T44)</f>
        <v>Наименование признака дифференциации</v>
      </c>
      <c r="AO44" s="500"/>
      <c r="AP44" s="500"/>
      <c r="AQ44" s="1155">
        <v>23</v>
      </c>
    </row>
    <row customHeight="1" ht="24">
      <c r="A45" s="1363" t="s">
        <v>290</v>
      </c>
      <c r="B45" s="1363" t="s">
        <v>291</v>
      </c>
      <c r="C45" s="1363" t="s">
        <v>292</v>
      </c>
      <c r="D45" s="1363" t="s">
        <v>537</v>
      </c>
      <c r="E45" s="2259"/>
      <c r="F45" s="2259"/>
      <c r="G45" s="2259"/>
      <c r="H45" s="2259"/>
      <c r="I45" s="2286"/>
      <c r="J45" s="2256" t="str">
        <f>I44&amp;".1"</f>
        <v>...1.1</v>
      </c>
      <c r="K45" s="1363"/>
      <c r="L45" s="1364" t="s">
        <v>425</v>
      </c>
      <c r="P45" s="2257"/>
      <c r="Q45" s="2257">
        <v>1</v>
      </c>
      <c r="R45" s="357"/>
      <c r="S45" s="1493" t="str">
        <f>$J45</f>
        <v>...1.1</v>
      </c>
      <c r="T45" s="286" t="s">
        <v>426</v>
      </c>
      <c r="U45" s="300"/>
      <c r="V45" s="2245"/>
      <c r="W45" s="2246"/>
      <c r="X45" s="2246"/>
      <c r="Y45" s="2246"/>
      <c r="Z45" s="2246"/>
      <c r="AA45" s="2246"/>
      <c r="AB45" s="2247"/>
      <c r="AC45" s="2245"/>
      <c r="AD45" s="2246"/>
      <c r="AE45" s="2246"/>
      <c r="AF45" s="2246"/>
      <c r="AG45" s="2246"/>
      <c r="AH45" s="2246"/>
      <c r="AI45" s="2246"/>
      <c r="AJ45" s="2247"/>
      <c r="AK45" s="1307" t="s">
        <v>501</v>
      </c>
      <c r="AM45" s="500"/>
      <c r="AN45" s="500" t="str">
        <f>IF(T45="","",T45)</f>
        <v>Группа потребителей</v>
      </c>
      <c r="AO45" s="500"/>
      <c r="AP45" s="500"/>
      <c r="AQ45" s="1155">
        <v>23</v>
      </c>
    </row>
    <row customHeight="1" ht="24">
      <c r="A46" s="1363" t="s">
        <v>290</v>
      </c>
      <c r="B46" s="1363" t="s">
        <v>291</v>
      </c>
      <c r="C46" s="1363" t="s">
        <v>292</v>
      </c>
      <c r="D46" s="1363" t="s">
        <v>537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290</v>
      </c>
      <c r="B47" s="1363" t="s">
        <v>291</v>
      </c>
      <c r="C47" s="1363" t="s">
        <v>292</v>
      </c>
      <c r="D47" s="1363" t="s">
        <v>537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290</v>
      </c>
      <c r="B48" s="1363" t="s">
        <v>291</v>
      </c>
      <c r="C48" s="1363" t="s">
        <v>292</v>
      </c>
      <c r="D48" s="1363" t="s">
        <v>537</v>
      </c>
      <c r="E48" s="2259"/>
      <c r="F48" s="2259"/>
      <c r="G48" s="2259"/>
      <c r="H48" s="2259"/>
      <c r="I48" s="2286"/>
      <c r="J48" s="2256"/>
      <c r="K48" s="1363"/>
      <c r="L48" s="1364"/>
      <c r="P48" s="2257"/>
      <c r="Q48" s="2257"/>
      <c r="R48" s="356"/>
      <c r="S48" s="1278"/>
      <c r="T48" s="287" t="s">
        <v>502</v>
      </c>
      <c r="U48" s="367"/>
      <c r="V48" s="367"/>
      <c r="W48" s="367"/>
      <c r="X48" s="367"/>
      <c r="Y48" s="367"/>
      <c r="Z48" s="367"/>
      <c r="AA48" s="367"/>
      <c r="AB48" s="367"/>
      <c r="AC48" s="367"/>
      <c r="AD48" s="367"/>
      <c r="AE48" s="367"/>
      <c r="AF48" s="367"/>
      <c r="AG48" s="367"/>
      <c r="AH48" s="367"/>
      <c r="AI48" s="367"/>
      <c r="AJ48" s="367"/>
      <c r="AK48" s="1258" t="s">
        <v>503</v>
      </c>
      <c r="AM48" s="500"/>
      <c r="AN48" s="500" t="str">
        <f>IF(T48="","",T48)</f>
        <v>Добавить значение признака дифференциации</v>
      </c>
      <c r="AO48" s="500"/>
      <c r="AP48" s="500"/>
      <c r="AQ48" s="1155">
        <v>20</v>
      </c>
    </row>
    <row customHeight="1" ht="22.049999999999997">
      <c r="A49" s="1363" t="s">
        <v>290</v>
      </c>
      <c r="B49" s="1363" t="s">
        <v>291</v>
      </c>
      <c r="C49" s="1363" t="s">
        <v>292</v>
      </c>
      <c r="D49" s="1363" t="s">
        <v>537</v>
      </c>
      <c r="E49" s="2259"/>
      <c r="F49" s="2259"/>
      <c r="G49" s="2259"/>
      <c r="H49" s="2259"/>
      <c r="I49" s="2256"/>
      <c r="J49" s="1363"/>
      <c r="K49" s="1363"/>
      <c r="L49" s="1364"/>
      <c r="P49" s="2257"/>
      <c r="Q49" s="1481"/>
      <c r="R49" s="356"/>
      <c r="S49" s="1278"/>
      <c r="T49" s="365" t="s">
        <v>431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290</v>
      </c>
      <c r="B50" s="1363" t="s">
        <v>291</v>
      </c>
      <c r="C50" s="1363" t="s">
        <v>292</v>
      </c>
      <c r="D50" s="1363" t="s">
        <v>537</v>
      </c>
      <c r="E50" s="2259"/>
      <c r="F50" s="2259"/>
      <c r="G50" s="2259"/>
      <c r="H50" s="2258"/>
      <c r="I50" s="1363"/>
      <c r="J50" s="1363"/>
      <c r="K50" s="1363"/>
      <c r="L50" s="1364"/>
      <c r="M50" s="1365"/>
      <c r="N50" s="1365"/>
      <c r="O50" s="537"/>
      <c r="P50" s="360"/>
      <c r="Q50" s="375"/>
      <c r="R50" s="355"/>
      <c r="S50" s="1278"/>
      <c r="T50" s="372" t="s">
        <v>504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290</v>
      </c>
      <c r="B51" s="1343" t="s">
        <v>291</v>
      </c>
      <c r="C51" s="1314"/>
      <c r="D51" s="1314"/>
      <c r="E51" s="2259"/>
      <c r="F51" s="2258"/>
      <c r="G51" s="1314"/>
      <c r="H51" s="1314"/>
      <c r="I51" s="1314"/>
      <c r="J51" s="1314"/>
      <c r="K51" s="1314"/>
      <c r="L51" s="1494"/>
      <c r="M51" s="1321"/>
      <c r="N51" s="1321"/>
      <c r="P51" s="1316"/>
      <c r="Q51" s="1317"/>
      <c r="R51" s="1316"/>
      <c r="S51" s="1322"/>
      <c r="T51" s="1325" t="s">
        <v>257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290</v>
      </c>
      <c r="B52" s="1343"/>
      <c r="C52" s="1343"/>
      <c r="D52" s="1343"/>
      <c r="E52" s="2258"/>
      <c r="F52" s="1343"/>
      <c r="G52" s="1343"/>
      <c r="H52" s="1343"/>
      <c r="I52" s="1343"/>
      <c r="J52" s="1343"/>
      <c r="K52" s="1343"/>
      <c r="L52" s="1346"/>
      <c r="M52" s="1321"/>
      <c r="N52" s="1321"/>
      <c r="O52" s="518"/>
      <c r="P52" s="380"/>
      <c r="Q52" s="1344"/>
      <c r="R52" s="380"/>
      <c r="S52" s="1322"/>
      <c r="T52" s="1325" t="s">
        <v>258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56898-5915-1968-C518-777C41CADA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517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434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435</v>
      </c>
      <c r="P24" s="1508"/>
      <c r="Q24" s="1510"/>
      <c r="R24" s="1510"/>
      <c r="AA24" s="1507" t="s">
        <v>437</v>
      </c>
      <c r="AC24" s="1507" t="s">
        <v>438</v>
      </c>
      <c r="AD24" s="1507" t="s">
        <v>485</v>
      </c>
      <c r="AH24" s="1507" t="s">
        <v>485</v>
      </c>
      <c r="AK24" s="1507" t="s">
        <v>522</v>
      </c>
      <c r="AL24" s="1507" t="s">
        <v>485</v>
      </c>
      <c r="AP24" s="1507" t="s">
        <v>485</v>
      </c>
      <c r="AY24" s="1507" t="s">
        <v>437</v>
      </c>
      <c r="BA24" s="1507" t="s">
        <v>438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"Мурманэнергосбыт"</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тарифному регулированию Мурманской области</v>
      </c>
      <c r="W31" s="2251"/>
      <c r="X31" s="2251"/>
      <c r="Y31" s="2251"/>
      <c r="Z31" s="2251"/>
      <c r="AA31" s="2251"/>
      <c r="AB31" s="2251"/>
      <c r="AC31" s="326"/>
      <c r="AD31" s="2251" t="str">
        <f>IF(TITLE_NAME_OR_PR_CHANGE="",IF(TITLE_NAME_OR_PR="","",TITLE_NAME_OR_PR),TITLE_NAME_OR_PR_CHANGE)</f>
        <v>Комитет по тарифному регулированию Мурманской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440</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441</v>
      </c>
      <c r="T33" s="2250"/>
      <c r="U33" s="1372"/>
      <c r="V33" s="2251" t="str">
        <f>IF(TITLE_NUMBER_PR_CHANGE="",IF(TITLE_NUMBER_PR="","",TITLE_NUMBER_PR),TITLE_NUMBER_PR_CHANGE)</f>
        <v>53/113</v>
      </c>
      <c r="W33" s="2251"/>
      <c r="X33" s="2251"/>
      <c r="Y33" s="2251"/>
      <c r="Z33" s="2251"/>
      <c r="AA33" s="2251"/>
      <c r="AB33" s="2251"/>
      <c r="AC33" s="326"/>
      <c r="AD33" s="2251" t="str">
        <f>IF(TITLE_NUMBER_PR_CHANGE="",IF(TITLE_NUMBER_PR="","",TITLE_NUMBER_PR),TITLE_NUMBER_PR_CHANGE)</f>
        <v>53/113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https://npa.gov-murman.ru/bitrix/components/b1team/govmurman.element.file/download.php?ID=559434&amp;FID=881206</v>
      </c>
      <c r="W34" s="2251"/>
      <c r="X34" s="2251"/>
      <c r="Y34" s="2251"/>
      <c r="Z34" s="2251"/>
      <c r="AA34" s="2251"/>
      <c r="AB34" s="2251"/>
      <c r="AC34" s="326"/>
      <c r="AD34" s="2251" t="str">
        <f>IF(TITLE_IST_PUB_CHANGE="",IF(TITLE_IST_PUB="","",TITLE_IST_PUB),TITLE_IST_PUB_CHANGE)</f>
        <v>https://npa.gov-murman.ru/bitrix/components/b1team/govmurman.element.file/download.php?ID=559434&amp;FID=881206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440</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441</v>
      </c>
      <c r="T37" s="2250"/>
      <c r="U37" s="1372"/>
      <c r="V37" s="2251" t="str">
        <f>IF(TITLE_NUMBER_PR_CHANGE="",IF(TITLE_NUMBER_PR="","",TITLE_NUMBER_PR),TITLE_NUMBER_PR_CHANGE)</f>
        <v>53/113</v>
      </c>
      <c r="W37" s="2251"/>
      <c r="X37" s="2251"/>
      <c r="Y37" s="2251"/>
      <c r="Z37" s="2251"/>
      <c r="AA37" s="2251"/>
      <c r="AB37" s="2251"/>
      <c r="AC37" s="326"/>
      <c r="AD37" s="2251" t="str">
        <f>IF(TITLE_NUMBER_PR_CHANGE="",IF(TITLE_NUMBER_PR="","",TITLE_NUMBER_PR),TITLE_NUMBER_PR_CHANGE)</f>
        <v>53/113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320</v>
      </c>
      <c r="BI40" s="1155">
        <v>14</v>
      </c>
    </row>
    <row customHeight="1" ht="14.699999999999998">
      <c r="Q41" s="291"/>
      <c r="R41" s="376"/>
      <c r="S41" s="2273" t="s">
        <v>91</v>
      </c>
      <c r="T41" s="2209" t="s">
        <v>523</v>
      </c>
      <c r="U41" s="301"/>
      <c r="V41" s="2274" t="s">
        <v>446</v>
      </c>
      <c r="W41" s="2275"/>
      <c r="X41" s="2275"/>
      <c r="Y41" s="2275"/>
      <c r="Z41" s="2275"/>
      <c r="AA41" s="2275"/>
      <c r="AB41" s="2276"/>
      <c r="AC41" s="2277" t="s">
        <v>447</v>
      </c>
      <c r="AD41" s="2328" t="s">
        <v>540</v>
      </c>
      <c r="AE41" s="2291"/>
      <c r="AF41" s="2291"/>
      <c r="AG41" s="2329"/>
      <c r="AH41" s="2328" t="s">
        <v>541</v>
      </c>
      <c r="AI41" s="2291"/>
      <c r="AJ41" s="2291"/>
      <c r="AK41" s="2329"/>
      <c r="AL41" s="2328" t="s">
        <v>542</v>
      </c>
      <c r="AM41" s="2291"/>
      <c r="AN41" s="2291"/>
      <c r="AO41" s="2329"/>
      <c r="AP41" s="2328" t="s">
        <v>527</v>
      </c>
      <c r="AQ41" s="2291"/>
      <c r="AR41" s="2291"/>
      <c r="AS41" s="2329"/>
      <c r="AT41" s="2274" t="s">
        <v>446</v>
      </c>
      <c r="AU41" s="2275"/>
      <c r="AV41" s="2275"/>
      <c r="AW41" s="2275"/>
      <c r="AX41" s="2275"/>
      <c r="AY41" s="2275"/>
      <c r="AZ41" s="2276"/>
      <c r="BA41" s="2277" t="s">
        <v>447</v>
      </c>
      <c r="BB41" s="2280" t="s">
        <v>449</v>
      </c>
      <c r="BC41" s="2127"/>
      <c r="BI41" s="1155">
        <v>14</v>
      </c>
    </row>
    <row customHeight="1" ht="35.699999999999996">
      <c r="Q42" s="291"/>
      <c r="R42" s="376"/>
      <c r="S42" s="2273"/>
      <c r="T42" s="2209"/>
      <c r="U42" s="1031"/>
      <c r="V42" s="2192" t="s">
        <v>528</v>
      </c>
      <c r="W42" s="2193"/>
      <c r="X42" s="2192" t="s">
        <v>529</v>
      </c>
      <c r="Y42" s="2193"/>
      <c r="Z42" s="2294" t="s">
        <v>530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543</v>
      </c>
      <c r="AU42" s="2193"/>
      <c r="AV42" s="2192" t="s">
        <v>544</v>
      </c>
      <c r="AW42" s="2193"/>
      <c r="AX42" s="2294" t="s">
        <v>530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454</v>
      </c>
      <c r="F44" s="1364" t="s">
        <v>455</v>
      </c>
      <c r="G44" s="1364" t="s">
        <v>456</v>
      </c>
      <c r="H44" s="1364" t="s">
        <v>457</v>
      </c>
      <c r="I44" s="1364" t="s">
        <v>458</v>
      </c>
      <c r="J44" s="1364" t="s">
        <v>459</v>
      </c>
      <c r="K44" s="1364" t="s">
        <v>460</v>
      </c>
      <c r="L44" s="1364" t="s">
        <v>435</v>
      </c>
      <c r="Q44" s="291"/>
      <c r="R44" s="376"/>
      <c r="S44" s="2273"/>
      <c r="T44" s="2209"/>
      <c r="U44" s="302"/>
      <c r="V44" s="1479" t="s">
        <v>494</v>
      </c>
      <c r="W44" s="1479" t="s">
        <v>495</v>
      </c>
      <c r="X44" s="1479" t="s">
        <v>494</v>
      </c>
      <c r="Y44" s="1479" t="s">
        <v>495</v>
      </c>
      <c r="Z44" s="1489" t="s">
        <v>463</v>
      </c>
      <c r="AA44" s="2270" t="s">
        <v>464</v>
      </c>
      <c r="AB44" s="2271"/>
      <c r="AC44" s="2279"/>
      <c r="AD44" s="2333"/>
      <c r="AE44" s="2334"/>
      <c r="AF44" s="2334"/>
      <c r="AG44" s="2335"/>
      <c r="AH44" s="2333"/>
      <c r="AI44" s="2334"/>
      <c r="AJ44" s="2334"/>
      <c r="AK44" s="2335"/>
      <c r="AL44" s="2333"/>
      <c r="AM44" s="2334"/>
      <c r="AN44" s="2334"/>
      <c r="AO44" s="2335"/>
      <c r="AP44" s="2333"/>
      <c r="AQ44" s="2334"/>
      <c r="AR44" s="2334"/>
      <c r="AS44" s="2335"/>
      <c r="AT44" s="1479" t="s">
        <v>494</v>
      </c>
      <c r="AU44" s="1479" t="s">
        <v>495</v>
      </c>
      <c r="AV44" s="1479" t="s">
        <v>494</v>
      </c>
      <c r="AW44" s="1479" t="s">
        <v>495</v>
      </c>
      <c r="AX44" s="1489" t="s">
        <v>463</v>
      </c>
      <c r="AY44" s="2270" t="s">
        <v>464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295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295</v>
      </c>
      <c r="B47" s="1363" t="s">
        <v>296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417</v>
      </c>
      <c r="BE47" s="500"/>
      <c r="BF47" s="500" t="str">
        <f>IF(T47="","",T47)</f>
        <v>Территория действия тарифа</v>
      </c>
      <c r="BG47" s="500"/>
      <c r="BH47" s="500"/>
      <c r="BI47" s="1155">
        <v>21</v>
      </c>
    </row>
    <row customHeight="1" ht="35.699999999999996">
      <c r="A48" s="1363" t="s">
        <v>295</v>
      </c>
      <c r="B48" s="1363" t="s">
        <v>296</v>
      </c>
      <c r="C48" s="1363" t="s">
        <v>297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водоотведения</v>
      </c>
      <c r="BG48" s="500"/>
      <c r="BH48" s="500"/>
      <c r="BI48" s="1155">
        <v>34</v>
      </c>
    </row>
    <row s="1642" customFormat="1" customHeight="1" ht="0">
      <c r="A49" s="1343" t="s">
        <v>295</v>
      </c>
      <c r="B49" s="1343" t="s">
        <v>296</v>
      </c>
      <c r="C49" s="1343" t="s">
        <v>297</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421</v>
      </c>
      <c r="BE49" s="500"/>
      <c r="BF49" s="500" t="str">
        <f>IF(T49="","",T49)</f>
        <v/>
      </c>
      <c r="BG49" s="500"/>
      <c r="BH49" s="500"/>
      <c r="BI49" s="511">
        <v>0</v>
      </c>
    </row>
    <row s="1642" customFormat="1" customHeight="1" ht="0">
      <c r="A50" s="1343" t="s">
        <v>295</v>
      </c>
      <c r="B50" s="1343" t="s">
        <v>296</v>
      </c>
      <c r="C50" s="1343" t="s">
        <v>297</v>
      </c>
      <c r="D50" s="1343" t="s">
        <v>545</v>
      </c>
      <c r="E50" s="2259"/>
      <c r="F50" s="2259"/>
      <c r="G50" s="2259"/>
      <c r="H50" s="2259"/>
      <c r="I50" s="2256" t="str">
        <f>S49&amp;".1"</f>
        <v>.1</v>
      </c>
      <c r="J50" s="1343"/>
      <c r="K50" s="1343"/>
      <c r="L50" s="1346" t="s">
        <v>422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295</v>
      </c>
      <c r="B51" s="1343" t="s">
        <v>296</v>
      </c>
      <c r="C51" s="1343" t="s">
        <v>297</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295</v>
      </c>
      <c r="B52" s="1363" t="s">
        <v>296</v>
      </c>
      <c r="C52" s="1363" t="s">
        <v>297</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517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518</v>
      </c>
      <c r="AT53" s="1393"/>
      <c r="AU53" s="1496"/>
      <c r="AV53" s="1393"/>
      <c r="AW53" s="1496"/>
      <c r="AX53" s="1393"/>
      <c r="AY53" s="1393"/>
      <c r="AZ53" s="1393"/>
      <c r="BA53" s="1393"/>
      <c r="BB53" s="1397"/>
      <c r="BC53" s="2254"/>
      <c r="BE53" s="500"/>
      <c r="BF53" s="500"/>
      <c r="BG53" s="500"/>
      <c r="BH53" s="500"/>
      <c r="BI53" s="1155">
        <v>11</v>
      </c>
    </row>
    <row customHeight="1" ht="11.549999999999999">
      <c r="A54" s="1363" t="s">
        <v>295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295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295</v>
      </c>
      <c r="B56" s="1363" t="s">
        <v>296</v>
      </c>
      <c r="C56" s="1363" t="s">
        <v>297</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295</v>
      </c>
      <c r="B57" s="1363" t="s">
        <v>296</v>
      </c>
      <c r="C57" s="1363" t="s">
        <v>297</v>
      </c>
      <c r="D57" s="1363" t="s">
        <v>545</v>
      </c>
      <c r="E57" s="2259"/>
      <c r="F57" s="2259"/>
      <c r="G57" s="2259"/>
      <c r="H57" s="2259"/>
      <c r="I57" s="2286"/>
      <c r="J57" s="2256"/>
      <c r="K57" s="1363"/>
      <c r="L57" s="1364"/>
      <c r="P57" s="2257"/>
      <c r="Q57" s="2257"/>
      <c r="R57" s="356"/>
      <c r="S57" s="1278"/>
      <c r="T57" s="287" t="s">
        <v>484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295</v>
      </c>
      <c r="B58" s="1343" t="s">
        <v>296</v>
      </c>
      <c r="C58" s="1343" t="s">
        <v>297</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295</v>
      </c>
      <c r="B59" s="1343" t="s">
        <v>296</v>
      </c>
      <c r="C59" s="1343" t="s">
        <v>297</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295</v>
      </c>
      <c r="B60" s="1343" t="s">
        <v>296</v>
      </c>
      <c r="C60" s="1343" t="s">
        <v>297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295</v>
      </c>
      <c r="B61" s="1343" t="s">
        <v>296</v>
      </c>
      <c r="C61" s="1314"/>
      <c r="D61" s="1314"/>
      <c r="E61" s="2259"/>
      <c r="F61" s="2258"/>
      <c r="G61" s="1314"/>
      <c r="H61" s="1314"/>
      <c r="I61" s="1314"/>
      <c r="J61" s="1314"/>
      <c r="K61" s="1314"/>
      <c r="L61" s="1494"/>
      <c r="M61" s="1321"/>
      <c r="N61" s="1321"/>
      <c r="P61" s="1316"/>
      <c r="Q61" s="1317"/>
      <c r="R61" s="1316"/>
      <c r="S61" s="1322"/>
      <c r="T61" s="1325" t="s">
        <v>257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295</v>
      </c>
      <c r="B62" s="1343"/>
      <c r="C62" s="1343"/>
      <c r="D62" s="1343"/>
      <c r="E62" s="2258"/>
      <c r="F62" s="1343"/>
      <c r="G62" s="1343"/>
      <c r="H62" s="1343"/>
      <c r="I62" s="1343"/>
      <c r="J62" s="1343"/>
      <c r="K62" s="1343"/>
      <c r="L62" s="1346"/>
      <c r="M62" s="1321"/>
      <c r="N62" s="1321"/>
      <c r="O62" s="518"/>
      <c r="P62" s="380"/>
      <c r="Q62" s="1344"/>
      <c r="R62" s="380"/>
      <c r="S62" s="1322"/>
      <c r="T62" s="1325" t="s">
        <v>258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E3518-B8A5-CD18-A928-DF4610B7D95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86</v>
      </c>
      <c r="H1" s="494" t="s">
        <v>87</v>
      </c>
      <c r="I1" s="227" t="s">
        <v>88</v>
      </c>
      <c r="J1" s="247" t="s">
        <v>86</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89</v>
      </c>
      <c r="F8" s="2102"/>
      <c r="G8" s="2103"/>
      <c r="H8" s="2104" t="s">
        <v>90</v>
      </c>
      <c r="I8" s="2104"/>
      <c r="J8" s="155"/>
      <c r="K8" s="155"/>
      <c r="L8" s="155"/>
      <c r="M8" s="155"/>
      <c r="N8" s="226"/>
      <c r="O8" s="155"/>
      <c r="P8" s="225"/>
      <c r="Q8" s="225"/>
      <c r="R8" s="225"/>
      <c r="S8" s="225"/>
      <c r="AC8" s="116">
        <v>14</v>
      </c>
    </row>
    <row s="1819" customFormat="1" customHeight="1" ht="21">
      <c r="A9" s="758"/>
      <c r="B9" s="417"/>
      <c r="C9" s="758"/>
      <c r="D9" s="164"/>
      <c r="E9" s="777" t="s">
        <v>91</v>
      </c>
      <c r="F9" s="777"/>
      <c r="G9" s="172" t="s">
        <v>92</v>
      </c>
      <c r="H9" s="172" t="s">
        <v>92</v>
      </c>
      <c r="I9" s="172" t="s">
        <v>88</v>
      </c>
      <c r="J9" s="155"/>
      <c r="K9" s="155"/>
      <c r="L9" s="155"/>
      <c r="M9" s="155"/>
      <c r="N9" s="226"/>
      <c r="O9" s="155"/>
      <c r="P9" s="225"/>
      <c r="Q9" s="225"/>
      <c r="R9" s="225"/>
      <c r="S9" s="225"/>
      <c r="AC9" s="116">
        <v>20</v>
      </c>
    </row>
    <row customHeight="1" ht="11.549999999999999">
      <c r="D10" s="176"/>
      <c r="E10" s="778" t="s">
        <v>93</v>
      </c>
      <c r="F10" s="778"/>
      <c r="G10" s="223" t="s">
        <v>94</v>
      </c>
      <c r="H10" s="223" t="s">
        <v>95</v>
      </c>
      <c r="I10" s="223" t="s">
        <v>96</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97</v>
      </c>
      <c r="K11" s="155"/>
      <c r="L11" s="155"/>
      <c r="M11" s="155" t="s">
        <v>98</v>
      </c>
      <c r="N11" s="226" t="s">
        <v>99</v>
      </c>
      <c r="O11" s="155" t="s">
        <v>100</v>
      </c>
      <c r="P11" s="225"/>
      <c r="Q11" s="225"/>
      <c r="R11" s="225"/>
      <c r="S11" s="225"/>
      <c r="AC11" s="116">
        <v>1</v>
      </c>
    </row>
    <row s="1819" customFormat="1" customHeight="1" ht="15">
      <c r="A12" s="2099">
        <v>1</v>
      </c>
      <c r="B12" s="417"/>
      <c r="C12" s="758"/>
      <c r="D12" s="782"/>
      <c r="E12" s="219">
        <f>A12</f>
        <v>1</v>
      </c>
      <c r="F12" s="802" t="s">
        <v>101</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102</v>
      </c>
      <c r="G13" s="793" t="s">
        <v>103</v>
      </c>
      <c r="H13" s="793" t="s">
        <v>103</v>
      </c>
      <c r="I13" s="791" t="s">
        <v>104</v>
      </c>
      <c r="J13" s="500">
        <f>MERGEVALUE(G13)</f>
      </c>
      <c r="K13" s="511"/>
      <c r="L13" s="511"/>
      <c r="M13" s="500" t="str">
        <f t="array" ref="M13:M13">IF(ISERROR(MATCH(MID(N13,1,250),MID(note_ter,1,250),0)),"n","y")</f>
        <v>n</v>
      </c>
      <c r="N13" s="511"/>
      <c r="O13" s="500" t="str">
        <f>H13&amp;"("&amp;I13&amp;")"</f>
        <v>ЗАТО поселок Видяево(47735000)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85</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10918-0158-2548-E976-F59F352D75A8}" mc:Ignorable="x14ac xr xr2 xr3">
  <sheetPr>
    <tabColor theme="6" tint="0.4"/>
  </sheetPr>
  <dimension ref="A1:EI83"/>
  <sheetViews>
    <sheetView showGridLines="0" zoomScale="69" workbookViewId="0" tabSelected="1">
      <pane xSplit="32" ySplit="41" topLeftCell="DC42" activePane="bottomRight" state="frozen"/>
      <selection pane="bottomLeft" activeCell="A42" sqref="A42"/>
      <selection pane="topRight" activeCell="AG1" sqref="AG1"/>
      <selection pane="bottomRight" activeCell="Q44" sqref="Q4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customWidth="1"/>
    <col min="131" max="131" width="10.57421875" hidden="1"/>
    <col min="132" max="132" style="1635" width="4.00390625" customWidth="1"/>
    <col min="133" max="133" style="1635" width="115.00390625" customWidth="1"/>
    <col min="134" max="138" style="1642" width="10.00390625" customWidth="1"/>
    <col min="139" max="139" style="1635" width="10.57421875" hidden="1"/>
  </cols>
  <sheetData>
    <row customHeight="1" ht="22.5" hidden="1">
      <c r="AC1" s="327"/>
      <c r="AN1" s="327"/>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F1" s="1635"/>
      <c r="DG1" s="1635"/>
      <c r="DH1" s="1635"/>
      <c r="DI1" s="1635"/>
      <c r="DJ1" s="1635"/>
      <c r="DK1" s="1635"/>
      <c r="DL1" s="1635"/>
      <c r="DM1" s="1635"/>
      <c r="DN1" s="1635"/>
      <c r="DO1" s="1635"/>
      <c r="DP1" s="1635"/>
      <c r="DQ1" s="1635"/>
      <c r="DR1" s="1635"/>
      <c r="DS1" s="1635"/>
      <c r="DT1" s="1635"/>
      <c r="DU1" s="1635"/>
      <c r="DV1" s="1635"/>
      <c r="DW1" s="1635"/>
      <c r="DX1" s="1635"/>
      <c r="DY1" s="1635"/>
      <c r="DZ1" s="1635"/>
      <c r="EA1" s="1635"/>
      <c r="EI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2"/>
      <c r="BD2" s="2243"/>
      <c r="BE2" s="2243"/>
      <c r="BF2" s="2243"/>
      <c r="BG2" s="2243"/>
      <c r="BH2" s="2243"/>
      <c r="BI2" s="2243"/>
      <c r="BJ2" s="2243"/>
      <c r="BK2" s="2243"/>
      <c r="BL2" s="2243"/>
      <c r="BM2" s="2244"/>
      <c r="BN2" s="2242"/>
      <c r="BO2" s="2243"/>
      <c r="BP2" s="2243"/>
      <c r="BQ2" s="2243"/>
      <c r="BR2" s="2243"/>
      <c r="BS2" s="2243"/>
      <c r="BT2" s="2243"/>
      <c r="BU2" s="2243"/>
      <c r="BV2" s="2243"/>
      <c r="BW2" s="2243"/>
      <c r="BX2" s="2244"/>
      <c r="BY2" s="2242"/>
      <c r="BZ2" s="2243"/>
      <c r="CA2" s="2243"/>
      <c r="CB2" s="2243"/>
      <c r="CC2" s="2243"/>
      <c r="CD2" s="2243"/>
      <c r="CE2" s="2243"/>
      <c r="CF2" s="2243"/>
      <c r="CG2" s="2243"/>
      <c r="CH2" s="2243"/>
      <c r="CI2" s="2244"/>
      <c r="CJ2" s="2242"/>
      <c r="CK2" s="2243"/>
      <c r="CL2" s="2243"/>
      <c r="CM2" s="2243"/>
      <c r="CN2" s="2243"/>
      <c r="CO2" s="2243"/>
      <c r="CP2" s="2243"/>
      <c r="CQ2" s="2243"/>
      <c r="CR2" s="2243"/>
      <c r="CS2" s="2243"/>
      <c r="CT2" s="2244"/>
      <c r="CU2" s="2242"/>
      <c r="CV2" s="2243"/>
      <c r="CW2" s="2243"/>
      <c r="CX2" s="2243"/>
      <c r="CY2" s="2243"/>
      <c r="CZ2" s="2243"/>
      <c r="DA2" s="2243"/>
      <c r="DB2" s="2243"/>
      <c r="DC2" s="2243"/>
      <c r="DD2" s="2243"/>
      <c r="DE2" s="2244"/>
      <c r="DF2" s="2242"/>
      <c r="DG2" s="2243"/>
      <c r="DH2" s="2243"/>
      <c r="DI2" s="2243"/>
      <c r="DJ2" s="2243"/>
      <c r="DK2" s="2243"/>
      <c r="DL2" s="2243"/>
      <c r="DM2" s="2243"/>
      <c r="DN2" s="2243"/>
      <c r="DO2" s="2243"/>
      <c r="DP2" s="2244"/>
      <c r="DQ2" s="2242"/>
      <c r="DR2" s="2243"/>
      <c r="DS2" s="2243"/>
      <c r="DT2" s="2243"/>
      <c r="DU2" s="2243"/>
      <c r="DV2" s="2243"/>
      <c r="DW2" s="2243"/>
      <c r="DX2" s="2243"/>
      <c r="DY2" s="2243"/>
      <c r="DZ2" s="2243"/>
      <c r="EA2" s="2244"/>
      <c r="EB2" s="2244"/>
      <c r="E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E2" s="500"/>
      <c r="EF2" s="500" t="str">
        <f>IF(T2="","",T2)</f>
        <v>Наименование тарифа</v>
      </c>
      <c r="EG2" s="500"/>
      <c r="EH2" s="500"/>
      <c r="EI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2"/>
      <c r="BD3" s="2243"/>
      <c r="BE3" s="2243"/>
      <c r="BF3" s="2243"/>
      <c r="BG3" s="2243"/>
      <c r="BH3" s="2243"/>
      <c r="BI3" s="2243"/>
      <c r="BJ3" s="2243"/>
      <c r="BK3" s="2243"/>
      <c r="BL3" s="2243"/>
      <c r="BM3" s="2244"/>
      <c r="BN3" s="2242"/>
      <c r="BO3" s="2243"/>
      <c r="BP3" s="2243"/>
      <c r="BQ3" s="2243"/>
      <c r="BR3" s="2243"/>
      <c r="BS3" s="2243"/>
      <c r="BT3" s="2243"/>
      <c r="BU3" s="2243"/>
      <c r="BV3" s="2243"/>
      <c r="BW3" s="2243"/>
      <c r="BX3" s="2244"/>
      <c r="BY3" s="2242"/>
      <c r="BZ3" s="2243"/>
      <c r="CA3" s="2243"/>
      <c r="CB3" s="2243"/>
      <c r="CC3" s="2243"/>
      <c r="CD3" s="2243"/>
      <c r="CE3" s="2243"/>
      <c r="CF3" s="2243"/>
      <c r="CG3" s="2243"/>
      <c r="CH3" s="2243"/>
      <c r="CI3" s="2244"/>
      <c r="CJ3" s="2242"/>
      <c r="CK3" s="2243"/>
      <c r="CL3" s="2243"/>
      <c r="CM3" s="2243"/>
      <c r="CN3" s="2243"/>
      <c r="CO3" s="2243"/>
      <c r="CP3" s="2243"/>
      <c r="CQ3" s="2243"/>
      <c r="CR3" s="2243"/>
      <c r="CS3" s="2243"/>
      <c r="CT3" s="2244"/>
      <c r="CU3" s="2242"/>
      <c r="CV3" s="2243"/>
      <c r="CW3" s="2243"/>
      <c r="CX3" s="2243"/>
      <c r="CY3" s="2243"/>
      <c r="CZ3" s="2243"/>
      <c r="DA3" s="2243"/>
      <c r="DB3" s="2243"/>
      <c r="DC3" s="2243"/>
      <c r="DD3" s="2243"/>
      <c r="DE3" s="2244"/>
      <c r="DF3" s="2242"/>
      <c r="DG3" s="2243"/>
      <c r="DH3" s="2243"/>
      <c r="DI3" s="2243"/>
      <c r="DJ3" s="2243"/>
      <c r="DK3" s="2243"/>
      <c r="DL3" s="2243"/>
      <c r="DM3" s="2243"/>
      <c r="DN3" s="2243"/>
      <c r="DO3" s="2243"/>
      <c r="DP3" s="2244"/>
      <c r="DQ3" s="2242"/>
      <c r="DR3" s="2243"/>
      <c r="DS3" s="2243"/>
      <c r="DT3" s="2243"/>
      <c r="DU3" s="2243"/>
      <c r="DV3" s="2243"/>
      <c r="DW3" s="2243"/>
      <c r="DX3" s="2243"/>
      <c r="DY3" s="2243"/>
      <c r="DZ3" s="2243"/>
      <c r="EA3" s="2244"/>
      <c r="EB3" s="2244"/>
      <c r="EC3" s="1258" t="s">
        <v>417</v>
      </c>
      <c r="EE3" s="500"/>
      <c r="EF3" s="500" t="str">
        <f>IF(T3="","",T3)</f>
        <v>Территория действия тарифа</v>
      </c>
      <c r="EG3" s="500"/>
      <c r="EH3" s="500"/>
      <c r="EI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2"/>
      <c r="BD4" s="2243"/>
      <c r="BE4" s="2243"/>
      <c r="BF4" s="2243"/>
      <c r="BG4" s="2243"/>
      <c r="BH4" s="2243"/>
      <c r="BI4" s="2243"/>
      <c r="BJ4" s="2243"/>
      <c r="BK4" s="2243"/>
      <c r="BL4" s="2243"/>
      <c r="BM4" s="2244"/>
      <c r="BN4" s="2242"/>
      <c r="BO4" s="2243"/>
      <c r="BP4" s="2243"/>
      <c r="BQ4" s="2243"/>
      <c r="BR4" s="2243"/>
      <c r="BS4" s="2243"/>
      <c r="BT4" s="2243"/>
      <c r="BU4" s="2243"/>
      <c r="BV4" s="2243"/>
      <c r="BW4" s="2243"/>
      <c r="BX4" s="2244"/>
      <c r="BY4" s="2242"/>
      <c r="BZ4" s="2243"/>
      <c r="CA4" s="2243"/>
      <c r="CB4" s="2243"/>
      <c r="CC4" s="2243"/>
      <c r="CD4" s="2243"/>
      <c r="CE4" s="2243"/>
      <c r="CF4" s="2243"/>
      <c r="CG4" s="2243"/>
      <c r="CH4" s="2243"/>
      <c r="CI4" s="2244"/>
      <c r="CJ4" s="2242"/>
      <c r="CK4" s="2243"/>
      <c r="CL4" s="2243"/>
      <c r="CM4" s="2243"/>
      <c r="CN4" s="2243"/>
      <c r="CO4" s="2243"/>
      <c r="CP4" s="2243"/>
      <c r="CQ4" s="2243"/>
      <c r="CR4" s="2243"/>
      <c r="CS4" s="2243"/>
      <c r="CT4" s="2244"/>
      <c r="CU4" s="2242"/>
      <c r="CV4" s="2243"/>
      <c r="CW4" s="2243"/>
      <c r="CX4" s="2243"/>
      <c r="CY4" s="2243"/>
      <c r="CZ4" s="2243"/>
      <c r="DA4" s="2243"/>
      <c r="DB4" s="2243"/>
      <c r="DC4" s="2243"/>
      <c r="DD4" s="2243"/>
      <c r="DE4" s="2244"/>
      <c r="DF4" s="2242"/>
      <c r="DG4" s="2243"/>
      <c r="DH4" s="2243"/>
      <c r="DI4" s="2243"/>
      <c r="DJ4" s="2243"/>
      <c r="DK4" s="2243"/>
      <c r="DL4" s="2243"/>
      <c r="DM4" s="2243"/>
      <c r="DN4" s="2243"/>
      <c r="DO4" s="2243"/>
      <c r="DP4" s="2244"/>
      <c r="DQ4" s="2242"/>
      <c r="DR4" s="2243"/>
      <c r="DS4" s="2243"/>
      <c r="DT4" s="2243"/>
      <c r="DU4" s="2243"/>
      <c r="DV4" s="2243"/>
      <c r="DW4" s="2243"/>
      <c r="DX4" s="2243"/>
      <c r="DY4" s="2243"/>
      <c r="DZ4" s="2243"/>
      <c r="EA4" s="2244"/>
      <c r="EB4" s="2244"/>
      <c r="EC4" s="1258" t="s">
        <v>547</v>
      </c>
      <c r="EE4" s="500"/>
      <c r="EF4" s="500" t="str">
        <f>IF(T4="","",T4)</f>
        <v>Наименование централизованной системы горячего водоснабжения</v>
      </c>
      <c r="EG4" s="500"/>
      <c r="EH4" s="500"/>
      <c r="EI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0"/>
      <c r="BD5" s="2351"/>
      <c r="BE5" s="2351"/>
      <c r="BF5" s="2351"/>
      <c r="BG5" s="2351"/>
      <c r="BH5" s="2351"/>
      <c r="BI5" s="2351"/>
      <c r="BJ5" s="2351"/>
      <c r="BK5" s="2351"/>
      <c r="BL5" s="2351"/>
      <c r="BM5" s="2352"/>
      <c r="BN5" s="2350"/>
      <c r="BO5" s="2351"/>
      <c r="BP5" s="2351"/>
      <c r="BQ5" s="2351"/>
      <c r="BR5" s="2351"/>
      <c r="BS5" s="2351"/>
      <c r="BT5" s="2351"/>
      <c r="BU5" s="2351"/>
      <c r="BV5" s="2351"/>
      <c r="BW5" s="2351"/>
      <c r="BX5" s="2352"/>
      <c r="BY5" s="2350"/>
      <c r="BZ5" s="2351"/>
      <c r="CA5" s="2351"/>
      <c r="CB5" s="2351"/>
      <c r="CC5" s="2351"/>
      <c r="CD5" s="2351"/>
      <c r="CE5" s="2351"/>
      <c r="CF5" s="2351"/>
      <c r="CG5" s="2351"/>
      <c r="CH5" s="2351"/>
      <c r="CI5" s="2352"/>
      <c r="CJ5" s="2350"/>
      <c r="CK5" s="2351"/>
      <c r="CL5" s="2351"/>
      <c r="CM5" s="2351"/>
      <c r="CN5" s="2351"/>
      <c r="CO5" s="2351"/>
      <c r="CP5" s="2351"/>
      <c r="CQ5" s="2351"/>
      <c r="CR5" s="2351"/>
      <c r="CS5" s="2351"/>
      <c r="CT5" s="2352"/>
      <c r="CU5" s="2350"/>
      <c r="CV5" s="2351"/>
      <c r="CW5" s="2351"/>
      <c r="CX5" s="2351"/>
      <c r="CY5" s="2351"/>
      <c r="CZ5" s="2351"/>
      <c r="DA5" s="2351"/>
      <c r="DB5" s="2351"/>
      <c r="DC5" s="2351"/>
      <c r="DD5" s="2351"/>
      <c r="DE5" s="2352"/>
      <c r="DF5" s="2350"/>
      <c r="DG5" s="2351"/>
      <c r="DH5" s="2351"/>
      <c r="DI5" s="2351"/>
      <c r="DJ5" s="2351"/>
      <c r="DK5" s="2351"/>
      <c r="DL5" s="2351"/>
      <c r="DM5" s="2351"/>
      <c r="DN5" s="2351"/>
      <c r="DO5" s="2351"/>
      <c r="DP5" s="2352"/>
      <c r="DQ5" s="2350"/>
      <c r="DR5" s="2351"/>
      <c r="DS5" s="2351"/>
      <c r="DT5" s="2351"/>
      <c r="DU5" s="2351"/>
      <c r="DV5" s="2351"/>
      <c r="DW5" s="2351"/>
      <c r="DX5" s="2351"/>
      <c r="DY5" s="2351"/>
      <c r="DZ5" s="2351"/>
      <c r="EA5" s="2352"/>
      <c r="EB5" s="2355"/>
      <c r="EC5" s="1258" t="s">
        <v>500</v>
      </c>
      <c r="EE5" s="500"/>
      <c r="EF5" s="500" t="str">
        <f>IF(T5="","",T5)</f>
        <v>Наименование признака дифференциации</v>
      </c>
      <c r="EG5" s="500"/>
      <c r="EH5" s="500"/>
      <c r="EI5" s="1155">
        <v>0</v>
      </c>
    </row>
    <row customHeight="1" ht="23.25" hidden="1">
      <c r="A6" s="1363"/>
      <c r="B6" s="1363"/>
      <c r="C6" s="1363"/>
      <c r="D6" s="1363"/>
      <c r="E6" s="2259"/>
      <c r="F6" s="2259"/>
      <c r="G6" s="2259"/>
      <c r="H6" s="2259"/>
      <c r="I6" s="2286"/>
      <c r="J6" s="2256">
        <f>I5&amp;".1"</f>
      </c>
      <c r="K6" s="1363"/>
      <c r="L6" s="1364" t="s">
        <v>425</v>
      </c>
      <c r="P6" s="2257"/>
      <c r="Q6" s="2257">
        <v>1</v>
      </c>
      <c r="R6" s="357"/>
      <c r="S6" s="1493">
        <f>$J6</f>
      </c>
      <c r="T6" s="286" t="s">
        <v>426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5"/>
      <c r="BD6" s="2246"/>
      <c r="BE6" s="2246"/>
      <c r="BF6" s="2246"/>
      <c r="BG6" s="2246"/>
      <c r="BH6" s="2246"/>
      <c r="BI6" s="2246"/>
      <c r="BJ6" s="2246"/>
      <c r="BK6" s="2246"/>
      <c r="BL6" s="2246"/>
      <c r="BM6" s="2247"/>
      <c r="BN6" s="2245"/>
      <c r="BO6" s="2246"/>
      <c r="BP6" s="2246"/>
      <c r="BQ6" s="2246"/>
      <c r="BR6" s="2246"/>
      <c r="BS6" s="2246"/>
      <c r="BT6" s="2246"/>
      <c r="BU6" s="2246"/>
      <c r="BV6" s="2246"/>
      <c r="BW6" s="2246"/>
      <c r="BX6" s="2247"/>
      <c r="BY6" s="2245"/>
      <c r="BZ6" s="2246"/>
      <c r="CA6" s="2246"/>
      <c r="CB6" s="2246"/>
      <c r="CC6" s="2246"/>
      <c r="CD6" s="2246"/>
      <c r="CE6" s="2246"/>
      <c r="CF6" s="2246"/>
      <c r="CG6" s="2246"/>
      <c r="CH6" s="2246"/>
      <c r="CI6" s="2247"/>
      <c r="CJ6" s="2245"/>
      <c r="CK6" s="2246"/>
      <c r="CL6" s="2246"/>
      <c r="CM6" s="2246"/>
      <c r="CN6" s="2246"/>
      <c r="CO6" s="2246"/>
      <c r="CP6" s="2246"/>
      <c r="CQ6" s="2246"/>
      <c r="CR6" s="2246"/>
      <c r="CS6" s="2246"/>
      <c r="CT6" s="2247"/>
      <c r="CU6" s="2245"/>
      <c r="CV6" s="2246"/>
      <c r="CW6" s="2246"/>
      <c r="CX6" s="2246"/>
      <c r="CY6" s="2246"/>
      <c r="CZ6" s="2246"/>
      <c r="DA6" s="2246"/>
      <c r="DB6" s="2246"/>
      <c r="DC6" s="2246"/>
      <c r="DD6" s="2246"/>
      <c r="DE6" s="2247"/>
      <c r="DF6" s="2245"/>
      <c r="DG6" s="2246"/>
      <c r="DH6" s="2246"/>
      <c r="DI6" s="2246"/>
      <c r="DJ6" s="2246"/>
      <c r="DK6" s="2246"/>
      <c r="DL6" s="2246"/>
      <c r="DM6" s="2246"/>
      <c r="DN6" s="2246"/>
      <c r="DO6" s="2246"/>
      <c r="DP6" s="2247"/>
      <c r="DQ6" s="2245"/>
      <c r="DR6" s="2246"/>
      <c r="DS6" s="2246"/>
      <c r="DT6" s="2246"/>
      <c r="DU6" s="2246"/>
      <c r="DV6" s="2246"/>
      <c r="DW6" s="2246"/>
      <c r="DX6" s="2246"/>
      <c r="DY6" s="2246"/>
      <c r="DZ6" s="2246"/>
      <c r="EA6" s="2247"/>
      <c r="EB6" s="2247"/>
      <c r="EC6" s="1307" t="s">
        <v>501</v>
      </c>
      <c r="EE6" s="500"/>
      <c r="EF6" s="500" t="str">
        <f>IF(T6="","",T6)</f>
        <v>Группа потребителей</v>
      </c>
      <c r="EG6" s="500"/>
      <c r="EH6" s="500"/>
      <c r="EI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751"/>
      <c r="AS7" s="751"/>
      <c r="AT7" s="751"/>
      <c r="AU7" s="751"/>
      <c r="AV7" s="751"/>
      <c r="AW7" s="751"/>
      <c r="AX7" s="751"/>
      <c r="AY7" s="2602"/>
      <c r="AZ7" s="2107" t="s">
        <v>64</v>
      </c>
      <c r="BA7" s="2602"/>
      <c r="BB7" s="2107" t="s">
        <v>64</v>
      </c>
      <c r="BC7" s="751"/>
      <c r="BD7" s="751"/>
      <c r="BE7" s="751"/>
      <c r="BF7" s="751"/>
      <c r="BG7" s="751"/>
      <c r="BH7" s="751"/>
      <c r="BI7" s="751"/>
      <c r="BJ7" s="2602"/>
      <c r="BK7" s="2107" t="s">
        <v>64</v>
      </c>
      <c r="BL7" s="2602"/>
      <c r="BM7" s="2107" t="s">
        <v>64</v>
      </c>
      <c r="BN7" s="751"/>
      <c r="BO7" s="751"/>
      <c r="BP7" s="751"/>
      <c r="BQ7" s="751"/>
      <c r="BR7" s="751"/>
      <c r="BS7" s="751"/>
      <c r="BT7" s="751"/>
      <c r="BU7" s="2602"/>
      <c r="BV7" s="2107" t="s">
        <v>64</v>
      </c>
      <c r="BW7" s="2602"/>
      <c r="BX7" s="2107" t="s">
        <v>64</v>
      </c>
      <c r="BY7" s="751"/>
      <c r="BZ7" s="751"/>
      <c r="CA7" s="751"/>
      <c r="CB7" s="751"/>
      <c r="CC7" s="751"/>
      <c r="CD7" s="751"/>
      <c r="CE7" s="751"/>
      <c r="CF7" s="2602"/>
      <c r="CG7" s="2107" t="s">
        <v>64</v>
      </c>
      <c r="CH7" s="2602"/>
      <c r="CI7" s="2107" t="s">
        <v>64</v>
      </c>
      <c r="CJ7" s="751"/>
      <c r="CK7" s="751"/>
      <c r="CL7" s="751"/>
      <c r="CM7" s="751"/>
      <c r="CN7" s="751"/>
      <c r="CO7" s="751"/>
      <c r="CP7" s="751"/>
      <c r="CQ7" s="2602"/>
      <c r="CR7" s="2107" t="s">
        <v>64</v>
      </c>
      <c r="CS7" s="2602"/>
      <c r="CT7" s="2107" t="s">
        <v>64</v>
      </c>
      <c r="CU7" s="751"/>
      <c r="CV7" s="751"/>
      <c r="CW7" s="751"/>
      <c r="CX7" s="751"/>
      <c r="CY7" s="751"/>
      <c r="CZ7" s="751"/>
      <c r="DA7" s="751"/>
      <c r="DB7" s="2602"/>
      <c r="DC7" s="2107" t="s">
        <v>64</v>
      </c>
      <c r="DD7" s="2602"/>
      <c r="DE7" s="2107" t="s">
        <v>64</v>
      </c>
      <c r="DF7" s="751"/>
      <c r="DG7" s="751"/>
      <c r="DH7" s="751"/>
      <c r="DI7" s="751"/>
      <c r="DJ7" s="751"/>
      <c r="DK7" s="751"/>
      <c r="DL7" s="751"/>
      <c r="DM7" s="2602"/>
      <c r="DN7" s="2107" t="s">
        <v>64</v>
      </c>
      <c r="DO7" s="2602"/>
      <c r="DP7" s="2107" t="s">
        <v>64</v>
      </c>
      <c r="DQ7" s="751"/>
      <c r="DR7" s="751"/>
      <c r="DS7" s="751"/>
      <c r="DT7" s="751"/>
      <c r="DU7" s="751"/>
      <c r="DV7" s="751"/>
      <c r="DW7" s="751"/>
      <c r="DX7" s="2602"/>
      <c r="DY7" s="2107" t="s">
        <v>64</v>
      </c>
      <c r="DZ7" s="2602"/>
      <c r="EA7" s="2107" t="s">
        <v>64</v>
      </c>
      <c r="EB7" s="1438"/>
      <c r="EC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D7" s="511">
        <f>STRCHECKDATE(V8:EB8)</f>
      </c>
      <c r="EE7" s="500"/>
      <c r="EF7" s="500" t="str">
        <f>IF(T7="","",T7)</f>
        <v/>
      </c>
      <c r="EG7" s="500"/>
      <c r="EH7" s="500"/>
      <c r="EI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325"/>
      <c r="BD8" s="325"/>
      <c r="BE8" s="325"/>
      <c r="BF8" s="325"/>
      <c r="BG8" s="325"/>
      <c r="BH8" s="325"/>
      <c r="BI8" s="325"/>
      <c r="BJ8" s="2309"/>
      <c r="BK8" s="2107"/>
      <c r="BL8" s="2309"/>
      <c r="BM8" s="2107"/>
      <c r="BN8" s="325"/>
      <c r="BO8" s="325"/>
      <c r="BP8" s="325"/>
      <c r="BQ8" s="325"/>
      <c r="BR8" s="325"/>
      <c r="BS8" s="325"/>
      <c r="BT8" s="325"/>
      <c r="BU8" s="2309"/>
      <c r="BV8" s="2107"/>
      <c r="BW8" s="2309"/>
      <c r="BX8" s="2107"/>
      <c r="BY8" s="325"/>
      <c r="BZ8" s="325"/>
      <c r="CA8" s="325"/>
      <c r="CB8" s="325"/>
      <c r="CC8" s="325"/>
      <c r="CD8" s="325"/>
      <c r="CE8" s="325"/>
      <c r="CF8" s="2309"/>
      <c r="CG8" s="2107"/>
      <c r="CH8" s="2309"/>
      <c r="CI8" s="2107"/>
      <c r="CJ8" s="325"/>
      <c r="CK8" s="325"/>
      <c r="CL8" s="325"/>
      <c r="CM8" s="325"/>
      <c r="CN8" s="325"/>
      <c r="CO8" s="325"/>
      <c r="CP8" s="325"/>
      <c r="CQ8" s="2309"/>
      <c r="CR8" s="2107"/>
      <c r="CS8" s="2309"/>
      <c r="CT8" s="2107"/>
      <c r="CU8" s="325"/>
      <c r="CV8" s="325"/>
      <c r="CW8" s="325"/>
      <c r="CX8" s="325"/>
      <c r="CY8" s="325"/>
      <c r="CZ8" s="325"/>
      <c r="DA8" s="325"/>
      <c r="DB8" s="2309"/>
      <c r="DC8" s="2107"/>
      <c r="DD8" s="2309"/>
      <c r="DE8" s="2107"/>
      <c r="DF8" s="325"/>
      <c r="DG8" s="325"/>
      <c r="DH8" s="325"/>
      <c r="DI8" s="325"/>
      <c r="DJ8" s="325"/>
      <c r="DK8" s="325"/>
      <c r="DL8" s="325"/>
      <c r="DM8" s="2309"/>
      <c r="DN8" s="2107"/>
      <c r="DO8" s="2309"/>
      <c r="DP8" s="2107"/>
      <c r="DQ8" s="325"/>
      <c r="DR8" s="325"/>
      <c r="DS8" s="325"/>
      <c r="DT8" s="325"/>
      <c r="DU8" s="325"/>
      <c r="DV8" s="325"/>
      <c r="DW8" s="325"/>
      <c r="DX8" s="2309"/>
      <c r="DY8" s="2107"/>
      <c r="DZ8" s="2309"/>
      <c r="EA8" s="2107"/>
      <c r="EB8" s="1439"/>
      <c r="EC8" s="2349"/>
      <c r="EE8" s="500"/>
      <c r="EF8" s="500" t="str">
        <f>IF(T8="","",T8)</f>
        <v/>
      </c>
      <c r="EG8" s="500"/>
      <c r="EH8" s="500"/>
      <c r="EI8" s="1155">
        <v>0</v>
      </c>
    </row>
    <row customHeight="1" ht="21" hidden="1">
      <c r="A9" s="1363"/>
      <c r="B9" s="1363"/>
      <c r="C9" s="1363"/>
      <c r="D9" s="1363"/>
      <c r="E9" s="2259"/>
      <c r="F9" s="2259"/>
      <c r="G9" s="2259"/>
      <c r="H9" s="2259"/>
      <c r="I9" s="2286"/>
      <c r="J9" s="2256"/>
      <c r="K9" s="1363"/>
      <c r="L9" s="1364"/>
      <c r="P9" s="2257"/>
      <c r="Q9" s="2257"/>
      <c r="R9" s="356"/>
      <c r="S9" s="1278"/>
      <c r="T9" s="287" t="s">
        <v>502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75"/>
      <c r="AS9" s="2676"/>
      <c r="AT9" s="2677"/>
      <c r="AU9" s="2678"/>
      <c r="AV9" s="2679"/>
      <c r="AW9" s="2680"/>
      <c r="AX9" s="2681"/>
      <c r="AY9" s="2682"/>
      <c r="AZ9" s="2683"/>
      <c r="BA9" s="2684"/>
      <c r="BB9" s="2685"/>
      <c r="BC9" s="2686"/>
      <c r="BD9" s="2687"/>
      <c r="BE9" s="2688"/>
      <c r="BF9" s="2689"/>
      <c r="BG9" s="2690"/>
      <c r="BH9" s="2691"/>
      <c r="BI9" s="2692"/>
      <c r="BJ9" s="2693"/>
      <c r="BK9" s="2694"/>
      <c r="BL9" s="2695"/>
      <c r="BM9" s="2696"/>
      <c r="BN9" s="2697"/>
      <c r="BO9" s="2698"/>
      <c r="BP9" s="2699"/>
      <c r="BQ9" s="2700"/>
      <c r="BR9" s="2701"/>
      <c r="BS9" s="2702"/>
      <c r="BT9" s="2703"/>
      <c r="BU9" s="2704"/>
      <c r="BV9" s="2705"/>
      <c r="BW9" s="2706"/>
      <c r="BX9" s="2707"/>
      <c r="BY9" s="2708"/>
      <c r="BZ9" s="2709"/>
      <c r="CA9" s="2710"/>
      <c r="CB9" s="2711"/>
      <c r="CC9" s="2712"/>
      <c r="CD9" s="2713"/>
      <c r="CE9" s="2714"/>
      <c r="CF9" s="2715"/>
      <c r="CG9" s="2716"/>
      <c r="CH9" s="2717"/>
      <c r="CI9" s="2718"/>
      <c r="CJ9" s="2719"/>
      <c r="CK9" s="2720"/>
      <c r="CL9" s="2721"/>
      <c r="CM9" s="2722"/>
      <c r="CN9" s="2723"/>
      <c r="CO9" s="2724"/>
      <c r="CP9" s="2725"/>
      <c r="CQ9" s="2726"/>
      <c r="CR9" s="2727"/>
      <c r="CS9" s="2728"/>
      <c r="CT9" s="2729"/>
      <c r="CU9" s="2730"/>
      <c r="CV9" s="2731"/>
      <c r="CW9" s="2732"/>
      <c r="CX9" s="2733"/>
      <c r="CY9" s="2734"/>
      <c r="CZ9" s="2735"/>
      <c r="DA9" s="2736"/>
      <c r="DB9" s="2737"/>
      <c r="DC9" s="2738"/>
      <c r="DD9" s="2739"/>
      <c r="DE9" s="2740"/>
      <c r="DF9" s="2741"/>
      <c r="DG9" s="2742"/>
      <c r="DH9" s="2743"/>
      <c r="DI9" s="2744"/>
      <c r="DJ9" s="2745"/>
      <c r="DK9" s="2746"/>
      <c r="DL9" s="2747"/>
      <c r="DM9" s="2748"/>
      <c r="DN9" s="2749"/>
      <c r="DO9" s="2750"/>
      <c r="DP9" s="2751"/>
      <c r="DQ9" s="2752"/>
      <c r="DR9" s="2753"/>
      <c r="DS9" s="2754"/>
      <c r="DT9" s="2755"/>
      <c r="DU9" s="2756"/>
      <c r="DV9" s="2757"/>
      <c r="DW9" s="2758"/>
      <c r="DX9" s="2759"/>
      <c r="DY9" s="2760"/>
      <c r="DZ9" s="2761"/>
      <c r="EA9" s="2762"/>
      <c r="EB9" s="367"/>
      <c r="EC9" s="1258" t="s">
        <v>503</v>
      </c>
      <c r="EE9" s="500"/>
      <c r="EF9" s="500" t="str">
        <f>IF(T9="","",T9)</f>
        <v>Добавить значение признака дифференциации</v>
      </c>
      <c r="EG9" s="500"/>
      <c r="EH9" s="500"/>
      <c r="EI9" s="1155">
        <v>0</v>
      </c>
    </row>
    <row customHeight="1" ht="21" hidden="1">
      <c r="A10" s="1363"/>
      <c r="B10" s="1363"/>
      <c r="C10" s="1363"/>
      <c r="D10" s="1363"/>
      <c r="E10" s="2259"/>
      <c r="F10" s="2259"/>
      <c r="G10" s="2259"/>
      <c r="H10" s="2259"/>
      <c r="I10" s="2256"/>
      <c r="J10" s="1363"/>
      <c r="K10" s="1363"/>
      <c r="L10" s="1364"/>
      <c r="P10" s="2257"/>
      <c r="Q10" s="1481"/>
      <c r="R10" s="356"/>
      <c r="S10" s="1278"/>
      <c r="T10" s="365" t="s">
        <v>431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763"/>
      <c r="AS10" s="2764"/>
      <c r="AT10" s="2765"/>
      <c r="AU10" s="2766"/>
      <c r="AV10" s="2767"/>
      <c r="AW10" s="2768"/>
      <c r="AX10" s="2769"/>
      <c r="AY10" s="2770"/>
      <c r="AZ10" s="2771"/>
      <c r="BA10" s="2772"/>
      <c r="BB10" s="2773"/>
      <c r="BC10" s="2774"/>
      <c r="BD10" s="2775"/>
      <c r="BE10" s="2776"/>
      <c r="BF10" s="2777"/>
      <c r="BG10" s="2778"/>
      <c r="BH10" s="2779"/>
      <c r="BI10" s="2780"/>
      <c r="BJ10" s="2781"/>
      <c r="BK10" s="2782"/>
      <c r="BL10" s="2783"/>
      <c r="BM10" s="2784"/>
      <c r="BN10" s="2785"/>
      <c r="BO10" s="2786"/>
      <c r="BP10" s="2787"/>
      <c r="BQ10" s="2788"/>
      <c r="BR10" s="2789"/>
      <c r="BS10" s="2790"/>
      <c r="BT10" s="2791"/>
      <c r="BU10" s="2792"/>
      <c r="BV10" s="2793"/>
      <c r="BW10" s="2794"/>
      <c r="BX10" s="2795"/>
      <c r="BY10" s="2796"/>
      <c r="BZ10" s="2797"/>
      <c r="CA10" s="2798"/>
      <c r="CB10" s="2799"/>
      <c r="CC10" s="2800"/>
      <c r="CD10" s="2801"/>
      <c r="CE10" s="2802"/>
      <c r="CF10" s="2803"/>
      <c r="CG10" s="2804"/>
      <c r="CH10" s="2805"/>
      <c r="CI10" s="2806"/>
      <c r="CJ10" s="2807"/>
      <c r="CK10" s="2808"/>
      <c r="CL10" s="2809"/>
      <c r="CM10" s="2810"/>
      <c r="CN10" s="2811"/>
      <c r="CO10" s="2812"/>
      <c r="CP10" s="2813"/>
      <c r="CQ10" s="2814"/>
      <c r="CR10" s="2815"/>
      <c r="CS10" s="2816"/>
      <c r="CT10" s="2817"/>
      <c r="CU10" s="2818"/>
      <c r="CV10" s="2819"/>
      <c r="CW10" s="2820"/>
      <c r="CX10" s="2821"/>
      <c r="CY10" s="2822"/>
      <c r="CZ10" s="2823"/>
      <c r="DA10" s="2824"/>
      <c r="DB10" s="2825"/>
      <c r="DC10" s="2826"/>
      <c r="DD10" s="2827"/>
      <c r="DE10" s="2828"/>
      <c r="DF10" s="2829"/>
      <c r="DG10" s="2830"/>
      <c r="DH10" s="2831"/>
      <c r="DI10" s="2832"/>
      <c r="DJ10" s="2833"/>
      <c r="DK10" s="2834"/>
      <c r="DL10" s="2835"/>
      <c r="DM10" s="2836"/>
      <c r="DN10" s="2837"/>
      <c r="DO10" s="2838"/>
      <c r="DP10" s="2839"/>
      <c r="DQ10" s="2840"/>
      <c r="DR10" s="2841"/>
      <c r="DS10" s="2842"/>
      <c r="DT10" s="2843"/>
      <c r="DU10" s="2844"/>
      <c r="DV10" s="2845"/>
      <c r="DW10" s="2846"/>
      <c r="DX10" s="2847"/>
      <c r="DY10" s="2848"/>
      <c r="DZ10" s="2849"/>
      <c r="EA10" s="2850"/>
      <c r="EB10" s="367"/>
      <c r="EC10" s="1440"/>
      <c r="EE10" s="500"/>
      <c r="EF10" s="500" t="str">
        <f>IF(T10="","",T10)</f>
        <v>Добавить группу потребителей</v>
      </c>
      <c r="EG10" s="500"/>
      <c r="EH10" s="500"/>
      <c r="EI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851"/>
      <c r="AS11" s="2852"/>
      <c r="AT11" s="2853"/>
      <c r="AU11" s="2854"/>
      <c r="AV11" s="2855"/>
      <c r="AW11" s="2856"/>
      <c r="AX11" s="2857"/>
      <c r="AY11" s="2858"/>
      <c r="AZ11" s="2859"/>
      <c r="BA11" s="2860"/>
      <c r="BB11" s="2861"/>
      <c r="BC11" s="2862"/>
      <c r="BD11" s="2863"/>
      <c r="BE11" s="2864"/>
      <c r="BF11" s="2865"/>
      <c r="BG11" s="2866"/>
      <c r="BH11" s="2867"/>
      <c r="BI11" s="2868"/>
      <c r="BJ11" s="2869"/>
      <c r="BK11" s="2870"/>
      <c r="BL11" s="2871"/>
      <c r="BM11" s="2872"/>
      <c r="BN11" s="2873"/>
      <c r="BO11" s="2874"/>
      <c r="BP11" s="2875"/>
      <c r="BQ11" s="2876"/>
      <c r="BR11" s="2877"/>
      <c r="BS11" s="2878"/>
      <c r="BT11" s="2879"/>
      <c r="BU11" s="2880"/>
      <c r="BV11" s="2881"/>
      <c r="BW11" s="2882"/>
      <c r="BX11" s="2883"/>
      <c r="BY11" s="2884"/>
      <c r="BZ11" s="2885"/>
      <c r="CA11" s="2886"/>
      <c r="CB11" s="2887"/>
      <c r="CC11" s="2888"/>
      <c r="CD11" s="2889"/>
      <c r="CE11" s="2890"/>
      <c r="CF11" s="2891"/>
      <c r="CG11" s="2892"/>
      <c r="CH11" s="2893"/>
      <c r="CI11" s="2894"/>
      <c r="CJ11" s="2895"/>
      <c r="CK11" s="2896"/>
      <c r="CL11" s="2897"/>
      <c r="CM11" s="2898"/>
      <c r="CN11" s="2899"/>
      <c r="CO11" s="2900"/>
      <c r="CP11" s="2901"/>
      <c r="CQ11" s="2902"/>
      <c r="CR11" s="2903"/>
      <c r="CS11" s="2904"/>
      <c r="CT11" s="2905"/>
      <c r="CU11" s="2906"/>
      <c r="CV11" s="2907"/>
      <c r="CW11" s="2908"/>
      <c r="CX11" s="2909"/>
      <c r="CY11" s="2910"/>
      <c r="CZ11" s="2911"/>
      <c r="DA11" s="2912"/>
      <c r="DB11" s="2913"/>
      <c r="DC11" s="2914"/>
      <c r="DD11" s="2915"/>
      <c r="DE11" s="2916"/>
      <c r="DF11" s="2917"/>
      <c r="DG11" s="2918"/>
      <c r="DH11" s="2919"/>
      <c r="DI11" s="2920"/>
      <c r="DJ11" s="2921"/>
      <c r="DK11" s="2922"/>
      <c r="DL11" s="2923"/>
      <c r="DM11" s="2924"/>
      <c r="DN11" s="2925"/>
      <c r="DO11" s="2926"/>
      <c r="DP11" s="2927"/>
      <c r="DQ11" s="2928"/>
      <c r="DR11" s="2929"/>
      <c r="DS11" s="2930"/>
      <c r="DT11" s="2931"/>
      <c r="DU11" s="2932"/>
      <c r="DV11" s="2933"/>
      <c r="DW11" s="2934"/>
      <c r="DX11" s="2935"/>
      <c r="DY11" s="2936"/>
      <c r="DZ11" s="2937"/>
      <c r="EA11" s="2938"/>
      <c r="EB11" s="367"/>
      <c r="EC11" s="303"/>
      <c r="EE11" s="500"/>
      <c r="EF11" s="500" t="str">
        <f>IF(T11="","",T11)</f>
        <v>Добавить наименование признака дифференциации</v>
      </c>
      <c r="EG11" s="500"/>
      <c r="EH11" s="500"/>
      <c r="EI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1324"/>
      <c r="DG12" s="1324"/>
      <c r="DH12" s="1324"/>
      <c r="DI12" s="1324"/>
      <c r="DJ12" s="1324"/>
      <c r="DK12" s="1324"/>
      <c r="DL12" s="1324"/>
      <c r="DM12" s="1324"/>
      <c r="DN12" s="1324"/>
      <c r="DO12" s="1324"/>
      <c r="DP12" s="1324"/>
      <c r="DQ12" s="1324"/>
      <c r="DR12" s="1324"/>
      <c r="DS12" s="1324"/>
      <c r="DT12" s="1324"/>
      <c r="DU12" s="1324"/>
      <c r="DV12" s="1324"/>
      <c r="DW12" s="1324"/>
      <c r="DX12" s="1324"/>
      <c r="DY12" s="1324"/>
      <c r="DZ12" s="1324"/>
      <c r="EA12" s="1324"/>
      <c r="EB12" s="1324"/>
      <c r="EC12" s="1324"/>
      <c r="EE12" s="789"/>
      <c r="EF12" s="789" t="str">
        <f>IF(T12="","",T12)</f>
        <v>Добавить централизованную систему для дифференциации</v>
      </c>
      <c r="EG12" s="789"/>
      <c r="EH12" s="789"/>
      <c r="EI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H13" s="1324"/>
      <c r="DI13" s="1324"/>
      <c r="DJ13" s="1324"/>
      <c r="DK13" s="1324"/>
      <c r="DL13" s="1324"/>
      <c r="DM13" s="1324"/>
      <c r="DN13" s="1324"/>
      <c r="DO13" s="1324"/>
      <c r="DP13" s="1324"/>
      <c r="DQ13" s="1324"/>
      <c r="DR13" s="1324"/>
      <c r="DS13" s="1324"/>
      <c r="DT13" s="1324"/>
      <c r="DU13" s="1324"/>
      <c r="DV13" s="1324"/>
      <c r="DW13" s="1324"/>
      <c r="DX13" s="1324"/>
      <c r="DY13" s="1324"/>
      <c r="DZ13" s="1324"/>
      <c r="EA13" s="1324"/>
      <c r="EB13" s="1324"/>
      <c r="EC13" s="1324"/>
      <c r="EE13" s="500"/>
      <c r="EF13" s="500" t="str">
        <f>IF(T13="","",T13)</f>
        <v>Добавить территорию для дифференциации</v>
      </c>
      <c r="EG13" s="500"/>
      <c r="EH13" s="500"/>
      <c r="EI13" s="511">
        <v>0</v>
      </c>
    </row>
    <row customHeight="1" ht="14.25" hidden="1">
      <c r="AF14" s="327"/>
      <c r="AQ14" s="327"/>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CU14" s="1635"/>
      <c r="CV14" s="1635"/>
      <c r="CW14" s="1635"/>
      <c r="CX14" s="1635"/>
      <c r="CY14" s="1635"/>
      <c r="CZ14" s="1635"/>
      <c r="DA14" s="1635"/>
      <c r="DB14" s="1635"/>
      <c r="DC14" s="1635"/>
      <c r="DD14" s="1635"/>
      <c r="DE14" s="1635"/>
      <c r="DF14" s="1635"/>
      <c r="DG14" s="1635"/>
      <c r="DH14" s="1635"/>
      <c r="DI14" s="1635"/>
      <c r="DJ14" s="1635"/>
      <c r="DK14" s="1635"/>
      <c r="DL14" s="1635"/>
      <c r="DM14" s="1635"/>
      <c r="DN14" s="1635"/>
      <c r="DO14" s="1635"/>
      <c r="DP14" s="1635"/>
      <c r="DQ14" s="1635"/>
      <c r="DR14" s="1635"/>
      <c r="DS14" s="1635"/>
      <c r="DT14" s="1635"/>
      <c r="DU14" s="1635"/>
      <c r="DV14" s="1635"/>
      <c r="DW14" s="1635"/>
      <c r="DX14" s="1635"/>
      <c r="DY14" s="1635"/>
      <c r="DZ14" s="1635"/>
      <c r="EA14" s="1635"/>
      <c r="EI14" s="1155">
        <v>0</v>
      </c>
    </row>
    <row customHeight="1" ht="14.25" hidden="1">
      <c r="AG15" s="1360"/>
      <c r="AH15" s="1360"/>
      <c r="AI15" s="1360"/>
      <c r="AJ15" s="1360"/>
      <c r="AK15" s="1360"/>
      <c r="AL15" s="1360"/>
      <c r="AM15" s="1360"/>
      <c r="AN15" s="2267"/>
      <c r="AO15" s="2268" t="s">
        <v>64</v>
      </c>
      <c r="AP15" s="2267"/>
      <c r="AQ15" s="2268" t="s">
        <v>64</v>
      </c>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CU15" s="1635"/>
      <c r="CV15" s="1635"/>
      <c r="CW15" s="1635"/>
      <c r="CX15" s="1635"/>
      <c r="CY15" s="1635"/>
      <c r="CZ15" s="1635"/>
      <c r="DA15" s="1635"/>
      <c r="DB15" s="1635"/>
      <c r="DC15" s="1635"/>
      <c r="DD15" s="1635"/>
      <c r="DE15" s="1635"/>
      <c r="DF15" s="1635"/>
      <c r="DG15" s="1635"/>
      <c r="DH15" s="1635"/>
      <c r="DI15" s="1635"/>
      <c r="DJ15" s="1635"/>
      <c r="DK15" s="1635"/>
      <c r="DL15" s="1635"/>
      <c r="DM15" s="1635"/>
      <c r="DN15" s="1635"/>
      <c r="DO15" s="1635"/>
      <c r="DP15" s="1635"/>
      <c r="DQ15" s="1635"/>
      <c r="DR15" s="1635"/>
      <c r="DS15" s="1635"/>
      <c r="DT15" s="1635"/>
      <c r="DU15" s="1635"/>
      <c r="DV15" s="1635"/>
      <c r="DW15" s="1635"/>
      <c r="DX15" s="1635"/>
      <c r="DY15" s="1635"/>
      <c r="DZ15" s="1635"/>
      <c r="EA15" s="1635"/>
      <c r="EI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F16" s="1635"/>
      <c r="DG16" s="1635"/>
      <c r="DH16" s="1635"/>
      <c r="DI16" s="1635"/>
      <c r="DJ16" s="1635"/>
      <c r="DK16" s="1635"/>
      <c r="DL16" s="1635"/>
      <c r="DM16" s="1635"/>
      <c r="DN16" s="1635"/>
      <c r="DO16" s="1635"/>
      <c r="DP16" s="1635"/>
      <c r="DQ16" s="1635"/>
      <c r="DR16" s="1635"/>
      <c r="DS16" s="1635"/>
      <c r="DT16" s="1635"/>
      <c r="DU16" s="1635"/>
      <c r="DV16" s="1635"/>
      <c r="DW16" s="1635"/>
      <c r="DX16" s="1635"/>
      <c r="DY16" s="1635"/>
      <c r="DZ16" s="1635"/>
      <c r="EA16" s="1635"/>
      <c r="EI16" s="1155">
        <v>0</v>
      </c>
    </row>
    <row customHeight="1" ht="14.25" hidden="1">
      <c r="AQ17" s="327"/>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F17" s="1635"/>
      <c r="DG17" s="1635"/>
      <c r="DH17" s="1635"/>
      <c r="DI17" s="1635"/>
      <c r="DJ17" s="1635"/>
      <c r="DK17" s="1635"/>
      <c r="DL17" s="1635"/>
      <c r="DM17" s="1635"/>
      <c r="DN17" s="1635"/>
      <c r="DO17" s="1635"/>
      <c r="DP17" s="1635"/>
      <c r="DQ17" s="1635"/>
      <c r="DR17" s="1635"/>
      <c r="DS17" s="1635"/>
      <c r="DT17" s="1635"/>
      <c r="DU17" s="1635"/>
      <c r="DV17" s="1635"/>
      <c r="DW17" s="1635"/>
      <c r="DX17" s="1635"/>
      <c r="DY17" s="1635"/>
      <c r="DZ17" s="1635"/>
      <c r="EA17" s="1635"/>
      <c r="EI17" s="1155">
        <v>0</v>
      </c>
    </row>
    <row s="1366" customFormat="1" customHeight="1" ht="22.5" hidden="1">
      <c r="L18" s="1478"/>
      <c r="M18" s="1362"/>
      <c r="N18" s="1362"/>
      <c r="O18" s="1367" t="s">
        <v>434</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C18" s="1366"/>
      <c r="BD18" s="1366"/>
      <c r="BE18" s="1366"/>
      <c r="BF18" s="1366"/>
      <c r="BG18" s="1366"/>
      <c r="BH18" s="1366"/>
      <c r="BI18" s="1366"/>
      <c r="BJ18" s="1367"/>
      <c r="BK18" s="1366"/>
      <c r="BL18" s="1367"/>
      <c r="BM18" s="1366"/>
      <c r="BN18" s="1366"/>
      <c r="BO18" s="1366"/>
      <c r="BP18" s="1366"/>
      <c r="BQ18" s="1366"/>
      <c r="BR18" s="1366"/>
      <c r="BS18" s="1366"/>
      <c r="BT18" s="1366"/>
      <c r="BU18" s="1367"/>
      <c r="BV18" s="1366"/>
      <c r="BW18" s="1367"/>
      <c r="BX18" s="1366"/>
      <c r="BY18" s="1366"/>
      <c r="BZ18" s="1366"/>
      <c r="CA18" s="1366"/>
      <c r="CB18" s="1366"/>
      <c r="CC18" s="1366"/>
      <c r="CD18" s="1366"/>
      <c r="CE18" s="1366"/>
      <c r="CF18" s="1367"/>
      <c r="CG18" s="1366"/>
      <c r="CH18" s="1367"/>
      <c r="CI18" s="1366"/>
      <c r="CJ18" s="1366"/>
      <c r="CK18" s="1366"/>
      <c r="CL18" s="1366"/>
      <c r="CM18" s="1366"/>
      <c r="CN18" s="1366"/>
      <c r="CO18" s="1366"/>
      <c r="CP18" s="1366"/>
      <c r="CQ18" s="1367"/>
      <c r="CR18" s="1366"/>
      <c r="CS18" s="1367"/>
      <c r="CT18" s="1366"/>
      <c r="CU18" s="1366"/>
      <c r="CV18" s="1366"/>
      <c r="CW18" s="1366"/>
      <c r="CX18" s="1366"/>
      <c r="CY18" s="1366"/>
      <c r="CZ18" s="1366"/>
      <c r="DA18" s="1366"/>
      <c r="DB18" s="1367"/>
      <c r="DC18" s="1366"/>
      <c r="DD18" s="1367"/>
      <c r="DE18" s="1366"/>
      <c r="DF18" s="1366"/>
      <c r="DG18" s="1366"/>
      <c r="DH18" s="1366"/>
      <c r="DI18" s="1366"/>
      <c r="DJ18" s="1366"/>
      <c r="DK18" s="1366"/>
      <c r="DL18" s="1366"/>
      <c r="DM18" s="1367"/>
      <c r="DN18" s="1366"/>
      <c r="DO18" s="1367"/>
      <c r="DP18" s="1366"/>
      <c r="DQ18" s="1366"/>
      <c r="DR18" s="1366"/>
      <c r="DS18" s="1366"/>
      <c r="DT18" s="1366"/>
      <c r="DU18" s="1366"/>
      <c r="DV18" s="1366"/>
      <c r="DW18" s="1366"/>
      <c r="DX18" s="1367"/>
      <c r="DY18" s="1366"/>
      <c r="DZ18" s="1367"/>
      <c r="EA18" s="1366"/>
      <c r="ED18" s="511"/>
      <c r="EE18" s="511"/>
      <c r="EF18" s="511"/>
      <c r="EG18" s="511"/>
      <c r="EH18" s="511"/>
      <c r="EI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U19" s="1366"/>
      <c r="CV19" s="1366"/>
      <c r="CW19" s="1366"/>
      <c r="CX19" s="1366"/>
      <c r="CY19" s="1366"/>
      <c r="CZ19" s="1366"/>
      <c r="DA19" s="1366"/>
      <c r="DB19" s="1366"/>
      <c r="DC19" s="1366"/>
      <c r="DD19" s="1366"/>
      <c r="DE19" s="1366"/>
      <c r="DF19" s="1366"/>
      <c r="DG19" s="1366"/>
      <c r="DH19" s="1366"/>
      <c r="DI19" s="1366"/>
      <c r="DJ19" s="1366"/>
      <c r="DK19" s="1366"/>
      <c r="DL19" s="1366"/>
      <c r="DM19" s="1366"/>
      <c r="DN19" s="1366"/>
      <c r="DO19" s="1366"/>
      <c r="DP19" s="1366"/>
      <c r="DQ19" s="1366"/>
      <c r="DR19" s="1366"/>
      <c r="DS19" s="1366"/>
      <c r="DT19" s="1366"/>
      <c r="DU19" s="1366"/>
      <c r="DV19" s="1366"/>
      <c r="DW19" s="1366"/>
      <c r="DX19" s="1366"/>
      <c r="DY19" s="1366"/>
      <c r="DZ19" s="1366"/>
      <c r="EA19" s="1366"/>
      <c r="ED19" s="511"/>
      <c r="EE19" s="511"/>
      <c r="EF19" s="511"/>
      <c r="EG19" s="511"/>
      <c r="EH19" s="511"/>
      <c r="EI19" s="1160">
        <v>0</v>
      </c>
    </row>
    <row s="1366" customFormat="1" customHeight="1" ht="12" hidden="1">
      <c r="L20" s="1478"/>
      <c r="M20" s="1362"/>
      <c r="N20" s="1362"/>
      <c r="O20" s="1364" t="s">
        <v>435</v>
      </c>
      <c r="P20" s="1362"/>
      <c r="Q20" s="1442"/>
      <c r="R20" s="1442"/>
      <c r="S20" s="729"/>
      <c r="T20" s="1160" t="s">
        <v>436</v>
      </c>
      <c r="W20" s="1366"/>
      <c r="X20" s="1366"/>
      <c r="Y20" s="1366"/>
      <c r="Z20" s="1366"/>
      <c r="AA20" s="1366"/>
      <c r="AB20" s="1366"/>
      <c r="AD20" s="186" t="s">
        <v>437</v>
      </c>
      <c r="AF20" s="186" t="s">
        <v>438</v>
      </c>
      <c r="AG20" s="1160" t="s">
        <v>436</v>
      </c>
      <c r="AH20" s="1366"/>
      <c r="AI20" s="1366"/>
      <c r="AJ20" s="1366"/>
      <c r="AK20" s="1366"/>
      <c r="AL20" s="1366"/>
      <c r="AO20" s="186" t="s">
        <v>439</v>
      </c>
      <c r="AQ20" s="186" t="s">
        <v>438</v>
      </c>
      <c r="AR20" s="1366"/>
      <c r="AS20" s="1366"/>
      <c r="AT20" s="1366"/>
      <c r="AU20" s="1366"/>
      <c r="AV20" s="1366"/>
      <c r="AW20" s="1366"/>
      <c r="AX20" s="1366"/>
      <c r="AY20" s="1366"/>
      <c r="AZ20" s="1370" t="s">
        <v>437</v>
      </c>
      <c r="BA20" s="1366"/>
      <c r="BB20" s="1370" t="s">
        <v>438</v>
      </c>
      <c r="BC20" s="1366"/>
      <c r="BD20" s="1366"/>
      <c r="BE20" s="1366"/>
      <c r="BF20" s="1366"/>
      <c r="BG20" s="1366"/>
      <c r="BH20" s="1366"/>
      <c r="BI20" s="1366"/>
      <c r="BJ20" s="1366"/>
      <c r="BK20" s="1370" t="s">
        <v>437</v>
      </c>
      <c r="BL20" s="1366"/>
      <c r="BM20" s="1370" t="s">
        <v>438</v>
      </c>
      <c r="BN20" s="1366"/>
      <c r="BO20" s="1366"/>
      <c r="BP20" s="1366"/>
      <c r="BQ20" s="1366"/>
      <c r="BR20" s="1366"/>
      <c r="BS20" s="1366"/>
      <c r="BT20" s="1366"/>
      <c r="BU20" s="1366"/>
      <c r="BV20" s="1370" t="s">
        <v>437</v>
      </c>
      <c r="BW20" s="1366"/>
      <c r="BX20" s="1370" t="s">
        <v>438</v>
      </c>
      <c r="BY20" s="1366"/>
      <c r="BZ20" s="1366"/>
      <c r="CA20" s="1366"/>
      <c r="CB20" s="1366"/>
      <c r="CC20" s="1366"/>
      <c r="CD20" s="1366"/>
      <c r="CE20" s="1366"/>
      <c r="CF20" s="1366"/>
      <c r="CG20" s="1370" t="s">
        <v>437</v>
      </c>
      <c r="CH20" s="1366"/>
      <c r="CI20" s="1370" t="s">
        <v>438</v>
      </c>
      <c r="CJ20" s="1366"/>
      <c r="CK20" s="1366"/>
      <c r="CL20" s="1366"/>
      <c r="CM20" s="1366"/>
      <c r="CN20" s="1366"/>
      <c r="CO20" s="1366"/>
      <c r="CP20" s="1366"/>
      <c r="CQ20" s="1366"/>
      <c r="CR20" s="1370" t="s">
        <v>437</v>
      </c>
      <c r="CS20" s="1366"/>
      <c r="CT20" s="1370" t="s">
        <v>438</v>
      </c>
      <c r="CU20" s="1366"/>
      <c r="CV20" s="1366"/>
      <c r="CW20" s="1366"/>
      <c r="CX20" s="1366"/>
      <c r="CY20" s="1366"/>
      <c r="CZ20" s="1366"/>
      <c r="DA20" s="1366"/>
      <c r="DB20" s="1366"/>
      <c r="DC20" s="1370" t="s">
        <v>437</v>
      </c>
      <c r="DD20" s="1366"/>
      <c r="DE20" s="1370" t="s">
        <v>438</v>
      </c>
      <c r="DF20" s="1366"/>
      <c r="DG20" s="1366"/>
      <c r="DH20" s="1366"/>
      <c r="DI20" s="1366"/>
      <c r="DJ20" s="1366"/>
      <c r="DK20" s="1366"/>
      <c r="DL20" s="1366"/>
      <c r="DM20" s="1366"/>
      <c r="DN20" s="1370" t="s">
        <v>437</v>
      </c>
      <c r="DO20" s="1366"/>
      <c r="DP20" s="1370" t="s">
        <v>438</v>
      </c>
      <c r="DQ20" s="1366"/>
      <c r="DR20" s="1366"/>
      <c r="DS20" s="1366"/>
      <c r="DT20" s="1366"/>
      <c r="DU20" s="1366"/>
      <c r="DV20" s="1366"/>
      <c r="DW20" s="1366"/>
      <c r="DX20" s="1366"/>
      <c r="DY20" s="1370" t="s">
        <v>437</v>
      </c>
      <c r="DZ20" s="1366"/>
      <c r="EA20" s="1370" t="s">
        <v>438</v>
      </c>
      <c r="EI20" s="1160">
        <v>0</v>
      </c>
    </row>
    <row customHeight="1" ht="14.25" hidden="1">
      <c r="O21" s="1364"/>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CU21" s="1635"/>
      <c r="CV21" s="1635"/>
      <c r="CW21" s="1635"/>
      <c r="CX21" s="1635"/>
      <c r="CY21" s="1635"/>
      <c r="CZ21" s="1635"/>
      <c r="DA21" s="1635"/>
      <c r="DB21" s="1635"/>
      <c r="DC21" s="1635"/>
      <c r="DD21" s="1635"/>
      <c r="DE21" s="1635"/>
      <c r="DF21" s="1635"/>
      <c r="DG21" s="1635"/>
      <c r="DH21" s="1635"/>
      <c r="DI21" s="1635"/>
      <c r="DJ21" s="1635"/>
      <c r="DK21" s="1635"/>
      <c r="DL21" s="1635"/>
      <c r="DM21" s="1635"/>
      <c r="DN21" s="1635"/>
      <c r="DO21" s="1635"/>
      <c r="DP21" s="1635"/>
      <c r="DQ21" s="1635"/>
      <c r="DR21" s="1635"/>
      <c r="DS21" s="1635"/>
      <c r="DT21" s="1635"/>
      <c r="DU21" s="1635"/>
      <c r="DV21" s="1635"/>
      <c r="DW21" s="1635"/>
      <c r="DX21" s="1635"/>
      <c r="DY21" s="1635"/>
      <c r="DZ21" s="1635"/>
      <c r="EA21" s="1635"/>
      <c r="EI21" s="1155">
        <v>0</v>
      </c>
    </row>
    <row customHeight="1" ht="14.25" hidden="1">
      <c r="O22" s="1364"/>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CU22" s="1635"/>
      <c r="CV22" s="1635"/>
      <c r="CW22" s="1635"/>
      <c r="CX22" s="1635"/>
      <c r="CY22" s="1635"/>
      <c r="CZ22" s="1635"/>
      <c r="DA22" s="1635"/>
      <c r="DB22" s="1635"/>
      <c r="DC22" s="1635"/>
      <c r="DD22" s="1635"/>
      <c r="DE22" s="1635"/>
      <c r="DF22" s="1635"/>
      <c r="DG22" s="1635"/>
      <c r="DH22" s="1635"/>
      <c r="DI22" s="1635"/>
      <c r="DJ22" s="1635"/>
      <c r="DK22" s="1635"/>
      <c r="DL22" s="1635"/>
      <c r="DM22" s="1635"/>
      <c r="DN22" s="1635"/>
      <c r="DO22" s="1635"/>
      <c r="DP22" s="1635"/>
      <c r="DQ22" s="1635"/>
      <c r="DR22" s="1635"/>
      <c r="DS22" s="1635"/>
      <c r="DT22" s="1635"/>
      <c r="DU22" s="1635"/>
      <c r="DV22" s="1635"/>
      <c r="DW22" s="1635"/>
      <c r="DX22" s="1635"/>
      <c r="DY22" s="1635"/>
      <c r="DZ22" s="1635"/>
      <c r="EA22" s="1635"/>
      <c r="EI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F23" s="1635"/>
      <c r="DG23" s="1635"/>
      <c r="DH23" s="1635"/>
      <c r="DI23" s="1635"/>
      <c r="DJ23" s="1635"/>
      <c r="DK23" s="1635"/>
      <c r="DL23" s="1635"/>
      <c r="DM23" s="1635"/>
      <c r="DN23" s="1635"/>
      <c r="DO23" s="1635"/>
      <c r="DP23" s="1635"/>
      <c r="DQ23" s="1635"/>
      <c r="DR23" s="1635"/>
      <c r="DS23" s="1635"/>
      <c r="DT23" s="1635"/>
      <c r="DU23" s="1635"/>
      <c r="DV23" s="1635"/>
      <c r="DW23" s="1635"/>
      <c r="DX23" s="1635"/>
      <c r="DY23" s="1635"/>
      <c r="DZ23" s="1635"/>
      <c r="EA23" s="1635"/>
      <c r="EI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CU24" s="2248"/>
      <c r="CV24" s="2248"/>
      <c r="CW24" s="2248"/>
      <c r="CX24" s="2248"/>
      <c r="CY24" s="2248"/>
      <c r="CZ24" s="2248"/>
      <c r="DA24" s="2248"/>
      <c r="DB24" s="2248"/>
      <c r="DC24" s="2248"/>
      <c r="DD24" s="2248"/>
      <c r="DE24" s="2248"/>
      <c r="DF24" s="2248"/>
      <c r="DG24" s="2248"/>
      <c r="DH24" s="2248"/>
      <c r="DI24" s="2248"/>
      <c r="DJ24" s="2248"/>
      <c r="DK24" s="2248"/>
      <c r="DL24" s="2248"/>
      <c r="DM24" s="2248"/>
      <c r="DN24" s="2248"/>
      <c r="DO24" s="2248"/>
      <c r="DP24" s="2248"/>
      <c r="DQ24" s="2248"/>
      <c r="DR24" s="2248"/>
      <c r="DS24" s="2248"/>
      <c r="DT24" s="2248"/>
      <c r="DU24" s="2248"/>
      <c r="DV24" s="2248"/>
      <c r="DW24" s="2248"/>
      <c r="DX24" s="2248"/>
      <c r="DY24" s="2248"/>
      <c r="DZ24" s="2248"/>
      <c r="EA24" s="2248"/>
      <c r="EI24" s="1155">
        <v>25</v>
      </c>
    </row>
    <row customHeight="1" ht="14.699999999999998">
      <c r="Q25" s="376"/>
      <c r="R25" s="376"/>
      <c r="S25" s="2249" t="str">
        <f>IF(org=0,"Не определено",org)</f>
        <v>АО "Мурманэнергосбыт"</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CU25" s="2249"/>
      <c r="CV25" s="2249"/>
      <c r="CW25" s="2249"/>
      <c r="CX25" s="2249"/>
      <c r="CY25" s="2249"/>
      <c r="CZ25" s="2249"/>
      <c r="DA25" s="2249"/>
      <c r="DB25" s="2249"/>
      <c r="DC25" s="2249"/>
      <c r="DD25" s="2249"/>
      <c r="DE25" s="2249"/>
      <c r="DF25" s="2249"/>
      <c r="DG25" s="2249"/>
      <c r="DH25" s="2249"/>
      <c r="DI25" s="2249"/>
      <c r="DJ25" s="2249"/>
      <c r="DK25" s="2249"/>
      <c r="DL25" s="2249"/>
      <c r="DM25" s="2249"/>
      <c r="DN25" s="2249"/>
      <c r="DO25" s="2249"/>
      <c r="DP25" s="2249"/>
      <c r="DQ25" s="2249"/>
      <c r="DR25" s="2249"/>
      <c r="DS25" s="2249"/>
      <c r="DT25" s="2249"/>
      <c r="DU25" s="2249"/>
      <c r="DV25" s="2249"/>
      <c r="DW25" s="2249"/>
      <c r="DX25" s="2249"/>
      <c r="DY25" s="2249"/>
      <c r="DZ25" s="2249"/>
      <c r="EA25" s="2249"/>
      <c r="EI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322"/>
      <c r="CV26" s="322"/>
      <c r="CW26" s="322"/>
      <c r="CX26" s="322"/>
      <c r="CY26" s="322"/>
      <c r="CZ26" s="322"/>
      <c r="DA26" s="322"/>
      <c r="DB26" s="322"/>
      <c r="DC26" s="322"/>
      <c r="DD26" s="322"/>
      <c r="DE26" s="322"/>
      <c r="DF26" s="322"/>
      <c r="DG26" s="322"/>
      <c r="DH26" s="322"/>
      <c r="DI26" s="322"/>
      <c r="DJ26" s="322"/>
      <c r="DK26" s="322"/>
      <c r="DL26" s="322"/>
      <c r="DM26" s="322"/>
      <c r="DN26" s="322"/>
      <c r="DO26" s="322"/>
      <c r="DP26" s="322"/>
      <c r="DQ26" s="322"/>
      <c r="DR26" s="322"/>
      <c r="DS26" s="322"/>
      <c r="DT26" s="322"/>
      <c r="DU26" s="322"/>
      <c r="DV26" s="322"/>
      <c r="DW26" s="322"/>
      <c r="DX26" s="322"/>
      <c r="DY26" s="322"/>
      <c r="DZ26" s="322"/>
      <c r="EA26" s="322"/>
      <c r="EB26" s="509"/>
      <c r="EI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2251"/>
      <c r="AC27" s="2251"/>
      <c r="AD27" s="2251"/>
      <c r="AE27" s="2251"/>
      <c r="AF27" s="326"/>
      <c r="AG27" s="2251" t="str">
        <f>IF(TITLE_NAME_OR_PR_CHANGE="",IF(TITLE_NAME_OR_PR="","",TITLE_NAME_OR_PR),TITLE_NAME_OR_PR_CHANGE)</f>
        <v>Комитет по тарифному регулированию Мурманской области</v>
      </c>
      <c r="AH27" s="2251"/>
      <c r="AI27" s="2251"/>
      <c r="AJ27" s="2251"/>
      <c r="AK27" s="2251"/>
      <c r="AL27" s="2251"/>
      <c r="AM27" s="2251"/>
      <c r="AN27" s="2251"/>
      <c r="AO27" s="2251"/>
      <c r="AP27" s="2251"/>
      <c r="AQ27" s="326"/>
      <c r="AR27" s="2251" t="str">
        <f>IF(TITLE_NAME_OR_PR_CHANGE="",IF(TITLE_NAME_OR_PR="","",TITLE_NAME_OR_PR),TITLE_NAME_OR_PR_CHANGE)</f>
        <v>Комитет по тарифному регулированию Мурманской области</v>
      </c>
      <c r="AS27" s="2251"/>
      <c r="AT27" s="2251"/>
      <c r="AU27" s="2251"/>
      <c r="AV27" s="2251"/>
      <c r="AW27" s="2251"/>
      <c r="AX27" s="2251"/>
      <c r="AY27" s="2251"/>
      <c r="AZ27" s="2251"/>
      <c r="BA27" s="2251"/>
      <c r="BB27" s="1635"/>
      <c r="BC27" s="2251" t="str">
        <f>IF(TITLE_NAME_OR_PR_CHANGE="",IF(TITLE_NAME_OR_PR="","",TITLE_NAME_OR_PR),TITLE_NAME_OR_PR_CHANGE)</f>
        <v>Комитет по тарифному регулированию Мурманской области</v>
      </c>
      <c r="BD27" s="2251"/>
      <c r="BE27" s="2251"/>
      <c r="BF27" s="2251"/>
      <c r="BG27" s="2251"/>
      <c r="BH27" s="2251"/>
      <c r="BI27" s="2251"/>
      <c r="BJ27" s="2251"/>
      <c r="BK27" s="2251"/>
      <c r="BL27" s="2251"/>
      <c r="BM27" s="1635"/>
      <c r="BN27" s="2251" t="str">
        <f>IF(TITLE_NAME_OR_PR_CHANGE="",IF(TITLE_NAME_OR_PR="","",TITLE_NAME_OR_PR),TITLE_NAME_OR_PR_CHANGE)</f>
        <v>Комитет по тарифному регулированию Мурманской области</v>
      </c>
      <c r="BO27" s="2251"/>
      <c r="BP27" s="2251"/>
      <c r="BQ27" s="2251"/>
      <c r="BR27" s="2251"/>
      <c r="BS27" s="2251"/>
      <c r="BT27" s="2251"/>
      <c r="BU27" s="2251"/>
      <c r="BV27" s="2251"/>
      <c r="BW27" s="2251"/>
      <c r="BX27" s="1635"/>
      <c r="BY27" s="2251" t="str">
        <f>IF(TITLE_NAME_OR_PR_CHANGE="",IF(TITLE_NAME_OR_PR="","",TITLE_NAME_OR_PR),TITLE_NAME_OR_PR_CHANGE)</f>
        <v>Комитет по тарифному регулированию Мурманской области</v>
      </c>
      <c r="BZ27" s="2251"/>
      <c r="CA27" s="2251"/>
      <c r="CB27" s="2251"/>
      <c r="CC27" s="2251"/>
      <c r="CD27" s="2251"/>
      <c r="CE27" s="2251"/>
      <c r="CF27" s="2251"/>
      <c r="CG27" s="2251"/>
      <c r="CH27" s="2251"/>
      <c r="CI27" s="1635"/>
      <c r="CJ27" s="2251" t="str">
        <f>IF(TITLE_NAME_OR_PR_CHANGE="",IF(TITLE_NAME_OR_PR="","",TITLE_NAME_OR_PR),TITLE_NAME_OR_PR_CHANGE)</f>
        <v>Комитет по тарифному регулированию Мурманской области</v>
      </c>
      <c r="CK27" s="2251"/>
      <c r="CL27" s="2251"/>
      <c r="CM27" s="2251"/>
      <c r="CN27" s="2251"/>
      <c r="CO27" s="2251"/>
      <c r="CP27" s="2251"/>
      <c r="CQ27" s="2251"/>
      <c r="CR27" s="2251"/>
      <c r="CS27" s="2251"/>
      <c r="CT27" s="1635"/>
      <c r="CU27" s="2251" t="str">
        <f>IF(TITLE_NAME_OR_PR_CHANGE="",IF(TITLE_NAME_OR_PR="","",TITLE_NAME_OR_PR),TITLE_NAME_OR_PR_CHANGE)</f>
        <v>Комитет по тарифному регулированию Мурманской области</v>
      </c>
      <c r="CV27" s="2251"/>
      <c r="CW27" s="2251"/>
      <c r="CX27" s="2251"/>
      <c r="CY27" s="2251"/>
      <c r="CZ27" s="2251"/>
      <c r="DA27" s="2251"/>
      <c r="DB27" s="2251"/>
      <c r="DC27" s="2251"/>
      <c r="DD27" s="2251"/>
      <c r="DE27" s="1635"/>
      <c r="DF27" s="2251" t="str">
        <f>IF(TITLE_NAME_OR_PR_CHANGE="",IF(TITLE_NAME_OR_PR="","",TITLE_NAME_OR_PR),TITLE_NAME_OR_PR_CHANGE)</f>
        <v>Комитет по тарифному регулированию Мурманской области</v>
      </c>
      <c r="DG27" s="2251"/>
      <c r="DH27" s="2251"/>
      <c r="DI27" s="2251"/>
      <c r="DJ27" s="2251"/>
      <c r="DK27" s="2251"/>
      <c r="DL27" s="2251"/>
      <c r="DM27" s="2251"/>
      <c r="DN27" s="2251"/>
      <c r="DO27" s="2251"/>
      <c r="DP27" s="1635"/>
      <c r="DQ27" s="2251" t="str">
        <f>IF(TITLE_NAME_OR_PR_CHANGE="",IF(TITLE_NAME_OR_PR="","",TITLE_NAME_OR_PR),TITLE_NAME_OR_PR_CHANGE)</f>
        <v>Комитет по тарифному регулированию Мурманской области</v>
      </c>
      <c r="DR27" s="2251"/>
      <c r="DS27" s="2251"/>
      <c r="DT27" s="2251"/>
      <c r="DU27" s="2251"/>
      <c r="DV27" s="2251"/>
      <c r="DW27" s="2251"/>
      <c r="DX27" s="2251"/>
      <c r="DY27" s="2251"/>
      <c r="DZ27" s="2251"/>
      <c r="EA27" s="1635"/>
      <c r="EB27" s="326"/>
      <c r="EC27" s="280"/>
      <c r="ED27" s="368"/>
      <c r="EE27" s="368"/>
      <c r="EF27" s="368"/>
      <c r="EG27" s="368"/>
      <c r="EH27" s="368"/>
      <c r="EI27" s="418">
        <v>0</v>
      </c>
    </row>
    <row s="1853" customFormat="1" customHeight="1" ht="18.75">
      <c r="A28" s="1368"/>
      <c r="B28" s="1368"/>
      <c r="C28" s="1368"/>
      <c r="D28" s="1368"/>
      <c r="E28" s="1368"/>
      <c r="F28" s="1368"/>
      <c r="G28" s="1368"/>
      <c r="H28" s="1368"/>
      <c r="I28" s="1368"/>
      <c r="J28" s="1368"/>
      <c r="K28" s="1368"/>
      <c r="L28" s="1369"/>
      <c r="M28" s="1368"/>
      <c r="N28" s="1368"/>
      <c r="O28" s="1368"/>
      <c r="S28" s="2250" t="s">
        <v>440</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2264" t="str">
        <f>IF(TITLE_DATE_PR_CHANGE="",IF(TITLE_DATE_PR="","",TITLE_DATE_PR),TITLE_DATE_PR_CHANGE)</f>
        <v>46010</v>
      </c>
      <c r="AS28" s="2264"/>
      <c r="AT28" s="2264"/>
      <c r="AU28" s="2264"/>
      <c r="AV28" s="2264"/>
      <c r="AW28" s="2264"/>
      <c r="AX28" s="2264"/>
      <c r="AY28" s="2264"/>
      <c r="AZ28" s="2264"/>
      <c r="BA28" s="2264"/>
      <c r="BB28" s="1635"/>
      <c r="BC28" s="2264" t="str">
        <f>IF(TITLE_DATE_PR_CHANGE="",IF(TITLE_DATE_PR="","",TITLE_DATE_PR),TITLE_DATE_PR_CHANGE)</f>
        <v>46010</v>
      </c>
      <c r="BD28" s="2264"/>
      <c r="BE28" s="2264"/>
      <c r="BF28" s="2264"/>
      <c r="BG28" s="2264"/>
      <c r="BH28" s="2264"/>
      <c r="BI28" s="2264"/>
      <c r="BJ28" s="2264"/>
      <c r="BK28" s="2264"/>
      <c r="BL28" s="2264"/>
      <c r="BM28" s="1635"/>
      <c r="BN28" s="2264" t="str">
        <f>IF(TITLE_DATE_PR_CHANGE="",IF(TITLE_DATE_PR="","",TITLE_DATE_PR),TITLE_DATE_PR_CHANGE)</f>
        <v>46010</v>
      </c>
      <c r="BO28" s="2264"/>
      <c r="BP28" s="2264"/>
      <c r="BQ28" s="2264"/>
      <c r="BR28" s="2264"/>
      <c r="BS28" s="2264"/>
      <c r="BT28" s="2264"/>
      <c r="BU28" s="2264"/>
      <c r="BV28" s="2264"/>
      <c r="BW28" s="2264"/>
      <c r="BX28" s="1635"/>
      <c r="BY28" s="2264" t="str">
        <f>IF(TITLE_DATE_PR_CHANGE="",IF(TITLE_DATE_PR="","",TITLE_DATE_PR),TITLE_DATE_PR_CHANGE)</f>
        <v>46010</v>
      </c>
      <c r="BZ28" s="2264"/>
      <c r="CA28" s="2264"/>
      <c r="CB28" s="2264"/>
      <c r="CC28" s="2264"/>
      <c r="CD28" s="2264"/>
      <c r="CE28" s="2264"/>
      <c r="CF28" s="2264"/>
      <c r="CG28" s="2264"/>
      <c r="CH28" s="2264"/>
      <c r="CI28" s="1635"/>
      <c r="CJ28" s="2264" t="str">
        <f>IF(TITLE_DATE_PR_CHANGE="",IF(TITLE_DATE_PR="","",TITLE_DATE_PR),TITLE_DATE_PR_CHANGE)</f>
        <v>46010</v>
      </c>
      <c r="CK28" s="2264"/>
      <c r="CL28" s="2264"/>
      <c r="CM28" s="2264"/>
      <c r="CN28" s="2264"/>
      <c r="CO28" s="2264"/>
      <c r="CP28" s="2264"/>
      <c r="CQ28" s="2264"/>
      <c r="CR28" s="2264"/>
      <c r="CS28" s="2264"/>
      <c r="CT28" s="1635"/>
      <c r="CU28" s="2264" t="str">
        <f>IF(TITLE_DATE_PR_CHANGE="",IF(TITLE_DATE_PR="","",TITLE_DATE_PR),TITLE_DATE_PR_CHANGE)</f>
        <v>46010</v>
      </c>
      <c r="CV28" s="2264"/>
      <c r="CW28" s="2264"/>
      <c r="CX28" s="2264"/>
      <c r="CY28" s="2264"/>
      <c r="CZ28" s="2264"/>
      <c r="DA28" s="2264"/>
      <c r="DB28" s="2264"/>
      <c r="DC28" s="2264"/>
      <c r="DD28" s="2264"/>
      <c r="DE28" s="1635"/>
      <c r="DF28" s="2264" t="str">
        <f>IF(TITLE_DATE_PR_CHANGE="",IF(TITLE_DATE_PR="","",TITLE_DATE_PR),TITLE_DATE_PR_CHANGE)</f>
        <v>46010</v>
      </c>
      <c r="DG28" s="2264"/>
      <c r="DH28" s="2264"/>
      <c r="DI28" s="2264"/>
      <c r="DJ28" s="2264"/>
      <c r="DK28" s="2264"/>
      <c r="DL28" s="2264"/>
      <c r="DM28" s="2264"/>
      <c r="DN28" s="2264"/>
      <c r="DO28" s="2264"/>
      <c r="DP28" s="1635"/>
      <c r="DQ28" s="2264" t="str">
        <f>IF(TITLE_DATE_PR_CHANGE="",IF(TITLE_DATE_PR="","",TITLE_DATE_PR),TITLE_DATE_PR_CHANGE)</f>
        <v>46010</v>
      </c>
      <c r="DR28" s="2264"/>
      <c r="DS28" s="2264"/>
      <c r="DT28" s="2264"/>
      <c r="DU28" s="2264"/>
      <c r="DV28" s="2264"/>
      <c r="DW28" s="2264"/>
      <c r="DX28" s="2264"/>
      <c r="DY28" s="2264"/>
      <c r="DZ28" s="2264"/>
      <c r="EA28" s="1635"/>
      <c r="EB28" s="326"/>
      <c r="EC28" s="280"/>
      <c r="ED28" s="368"/>
      <c r="EE28" s="368"/>
      <c r="EF28" s="368"/>
      <c r="EG28" s="368"/>
      <c r="EH28" s="368"/>
      <c r="EI28" s="418">
        <v>0</v>
      </c>
    </row>
    <row s="1853" customFormat="1" customHeight="1" ht="18.75">
      <c r="A29" s="1368"/>
      <c r="B29" s="1368"/>
      <c r="C29" s="1368"/>
      <c r="D29" s="1368"/>
      <c r="E29" s="1368"/>
      <c r="F29" s="1368"/>
      <c r="G29" s="1368"/>
      <c r="H29" s="1368"/>
      <c r="I29" s="1368"/>
      <c r="J29" s="1368"/>
      <c r="K29" s="1368"/>
      <c r="L29" s="1369"/>
      <c r="M29" s="1368"/>
      <c r="N29" s="1368"/>
      <c r="O29" s="1368"/>
      <c r="S29" s="2250" t="s">
        <v>441</v>
      </c>
      <c r="T29" s="2250"/>
      <c r="U29" s="1372"/>
      <c r="V29" s="2251" t="str">
        <f>IF(TITLE_NUMBER_PR_CHANGE="",IF(TITLE_NUMBER_PR="","",TITLE_NUMBER_PR),TITLE_NUMBER_PR_CHANGE)</f>
        <v>53/113</v>
      </c>
      <c r="W29" s="2251"/>
      <c r="X29" s="2251"/>
      <c r="Y29" s="2251"/>
      <c r="Z29" s="2251"/>
      <c r="AA29" s="2251"/>
      <c r="AB29" s="2251"/>
      <c r="AC29" s="2251"/>
      <c r="AD29" s="2251"/>
      <c r="AE29" s="2251"/>
      <c r="AF29" s="326"/>
      <c r="AG29" s="2251" t="str">
        <f>IF(TITLE_NUMBER_PR_CHANGE="",IF(TITLE_NUMBER_PR="","",TITLE_NUMBER_PR),TITLE_NUMBER_PR_CHANGE)</f>
        <v>53/113</v>
      </c>
      <c r="AH29" s="2251"/>
      <c r="AI29" s="2251"/>
      <c r="AJ29" s="2251"/>
      <c r="AK29" s="2251"/>
      <c r="AL29" s="2251"/>
      <c r="AM29" s="2251"/>
      <c r="AN29" s="2251"/>
      <c r="AO29" s="2251"/>
      <c r="AP29" s="2251"/>
      <c r="AQ29" s="326"/>
      <c r="AR29" s="2251" t="str">
        <f>IF(TITLE_NUMBER_PR_CHANGE="",IF(TITLE_NUMBER_PR="","",TITLE_NUMBER_PR),TITLE_NUMBER_PR_CHANGE)</f>
        <v>53/113</v>
      </c>
      <c r="AS29" s="2251"/>
      <c r="AT29" s="2251"/>
      <c r="AU29" s="2251"/>
      <c r="AV29" s="2251"/>
      <c r="AW29" s="2251"/>
      <c r="AX29" s="2251"/>
      <c r="AY29" s="2251"/>
      <c r="AZ29" s="2251"/>
      <c r="BA29" s="2251"/>
      <c r="BB29" s="1635"/>
      <c r="BC29" s="2251" t="str">
        <f>IF(TITLE_NUMBER_PR_CHANGE="",IF(TITLE_NUMBER_PR="","",TITLE_NUMBER_PR),TITLE_NUMBER_PR_CHANGE)</f>
        <v>53/113</v>
      </c>
      <c r="BD29" s="2251"/>
      <c r="BE29" s="2251"/>
      <c r="BF29" s="2251"/>
      <c r="BG29" s="2251"/>
      <c r="BH29" s="2251"/>
      <c r="BI29" s="2251"/>
      <c r="BJ29" s="2251"/>
      <c r="BK29" s="2251"/>
      <c r="BL29" s="2251"/>
      <c r="BM29" s="1635"/>
      <c r="BN29" s="2251" t="str">
        <f>IF(TITLE_NUMBER_PR_CHANGE="",IF(TITLE_NUMBER_PR="","",TITLE_NUMBER_PR),TITLE_NUMBER_PR_CHANGE)</f>
        <v>53/113</v>
      </c>
      <c r="BO29" s="2251"/>
      <c r="BP29" s="2251"/>
      <c r="BQ29" s="2251"/>
      <c r="BR29" s="2251"/>
      <c r="BS29" s="2251"/>
      <c r="BT29" s="2251"/>
      <c r="BU29" s="2251"/>
      <c r="BV29" s="2251"/>
      <c r="BW29" s="2251"/>
      <c r="BX29" s="1635"/>
      <c r="BY29" s="2251" t="str">
        <f>IF(TITLE_NUMBER_PR_CHANGE="",IF(TITLE_NUMBER_PR="","",TITLE_NUMBER_PR),TITLE_NUMBER_PR_CHANGE)</f>
        <v>53/113</v>
      </c>
      <c r="BZ29" s="2251"/>
      <c r="CA29" s="2251"/>
      <c r="CB29" s="2251"/>
      <c r="CC29" s="2251"/>
      <c r="CD29" s="2251"/>
      <c r="CE29" s="2251"/>
      <c r="CF29" s="2251"/>
      <c r="CG29" s="2251"/>
      <c r="CH29" s="2251"/>
      <c r="CI29" s="1635"/>
      <c r="CJ29" s="2251" t="str">
        <f>IF(TITLE_NUMBER_PR_CHANGE="",IF(TITLE_NUMBER_PR="","",TITLE_NUMBER_PR),TITLE_NUMBER_PR_CHANGE)</f>
        <v>53/113</v>
      </c>
      <c r="CK29" s="2251"/>
      <c r="CL29" s="2251"/>
      <c r="CM29" s="2251"/>
      <c r="CN29" s="2251"/>
      <c r="CO29" s="2251"/>
      <c r="CP29" s="2251"/>
      <c r="CQ29" s="2251"/>
      <c r="CR29" s="2251"/>
      <c r="CS29" s="2251"/>
      <c r="CT29" s="1635"/>
      <c r="CU29" s="2251" t="str">
        <f>IF(TITLE_NUMBER_PR_CHANGE="",IF(TITLE_NUMBER_PR="","",TITLE_NUMBER_PR),TITLE_NUMBER_PR_CHANGE)</f>
        <v>53/113</v>
      </c>
      <c r="CV29" s="2251"/>
      <c r="CW29" s="2251"/>
      <c r="CX29" s="2251"/>
      <c r="CY29" s="2251"/>
      <c r="CZ29" s="2251"/>
      <c r="DA29" s="2251"/>
      <c r="DB29" s="2251"/>
      <c r="DC29" s="2251"/>
      <c r="DD29" s="2251"/>
      <c r="DE29" s="1635"/>
      <c r="DF29" s="2251" t="str">
        <f>IF(TITLE_NUMBER_PR_CHANGE="",IF(TITLE_NUMBER_PR="","",TITLE_NUMBER_PR),TITLE_NUMBER_PR_CHANGE)</f>
        <v>53/113</v>
      </c>
      <c r="DG29" s="2251"/>
      <c r="DH29" s="2251"/>
      <c r="DI29" s="2251"/>
      <c r="DJ29" s="2251"/>
      <c r="DK29" s="2251"/>
      <c r="DL29" s="2251"/>
      <c r="DM29" s="2251"/>
      <c r="DN29" s="2251"/>
      <c r="DO29" s="2251"/>
      <c r="DP29" s="1635"/>
      <c r="DQ29" s="2251" t="str">
        <f>IF(TITLE_NUMBER_PR_CHANGE="",IF(TITLE_NUMBER_PR="","",TITLE_NUMBER_PR),TITLE_NUMBER_PR_CHANGE)</f>
        <v>53/113</v>
      </c>
      <c r="DR29" s="2251"/>
      <c r="DS29" s="2251"/>
      <c r="DT29" s="2251"/>
      <c r="DU29" s="2251"/>
      <c r="DV29" s="2251"/>
      <c r="DW29" s="2251"/>
      <c r="DX29" s="2251"/>
      <c r="DY29" s="2251"/>
      <c r="DZ29" s="2251"/>
      <c r="EA29" s="1635"/>
      <c r="EB29" s="326"/>
      <c r="EC29" s="280"/>
      <c r="ED29" s="368"/>
      <c r="EE29" s="368"/>
      <c r="EF29" s="368"/>
      <c r="EG29" s="368"/>
      <c r="EH29" s="368"/>
      <c r="EI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https://npa.gov-murman.ru/bitrix/components/b1team/govmurman.element.file/download.php?ID=559434&amp;FID=881206</v>
      </c>
      <c r="W30" s="2251"/>
      <c r="X30" s="2251"/>
      <c r="Y30" s="2251"/>
      <c r="Z30" s="2251"/>
      <c r="AA30" s="2251"/>
      <c r="AB30" s="2251"/>
      <c r="AC30" s="2251"/>
      <c r="AD30" s="2251"/>
      <c r="AE30" s="2251"/>
      <c r="AF30" s="326"/>
      <c r="AG30" s="2251" t="str">
        <f>IF(TITLE_IST_PUB_CHANGE="",IF(TITLE_IST_PUB="","",TITLE_IST_PUB),TITLE_IST_PUB_CHANGE)</f>
        <v>https://npa.gov-murman.ru/bitrix/components/b1team/govmurman.element.file/download.php?ID=559434&amp;FID=881206</v>
      </c>
      <c r="AH30" s="2251"/>
      <c r="AI30" s="2251"/>
      <c r="AJ30" s="2251"/>
      <c r="AK30" s="2251"/>
      <c r="AL30" s="2251"/>
      <c r="AM30" s="2251"/>
      <c r="AN30" s="2251"/>
      <c r="AO30" s="2251"/>
      <c r="AP30" s="2251"/>
      <c r="AQ30" s="326"/>
      <c r="AR30" s="2251" t="str">
        <f>IF(TITLE_IST_PUB_CHANGE="",IF(TITLE_IST_PUB="","",TITLE_IST_PUB),TITLE_IST_PUB_CHANGE)</f>
        <v>https://npa.gov-murman.ru/bitrix/components/b1team/govmurman.element.file/download.php?ID=559434&amp;FID=881206</v>
      </c>
      <c r="AS30" s="2251"/>
      <c r="AT30" s="2251"/>
      <c r="AU30" s="2251"/>
      <c r="AV30" s="2251"/>
      <c r="AW30" s="2251"/>
      <c r="AX30" s="2251"/>
      <c r="AY30" s="2251"/>
      <c r="AZ30" s="2251"/>
      <c r="BA30" s="2251"/>
      <c r="BB30" s="1635"/>
      <c r="BC30" s="2251" t="str">
        <f>IF(TITLE_IST_PUB_CHANGE="",IF(TITLE_IST_PUB="","",TITLE_IST_PUB),TITLE_IST_PUB_CHANGE)</f>
        <v>https://npa.gov-murman.ru/bitrix/components/b1team/govmurman.element.file/download.php?ID=559434&amp;FID=881206</v>
      </c>
      <c r="BD30" s="2251"/>
      <c r="BE30" s="2251"/>
      <c r="BF30" s="2251"/>
      <c r="BG30" s="2251"/>
      <c r="BH30" s="2251"/>
      <c r="BI30" s="2251"/>
      <c r="BJ30" s="2251"/>
      <c r="BK30" s="2251"/>
      <c r="BL30" s="2251"/>
      <c r="BM30" s="1635"/>
      <c r="BN30" s="2251" t="str">
        <f>IF(TITLE_IST_PUB_CHANGE="",IF(TITLE_IST_PUB="","",TITLE_IST_PUB),TITLE_IST_PUB_CHANGE)</f>
        <v>https://npa.gov-murman.ru/bitrix/components/b1team/govmurman.element.file/download.php?ID=559434&amp;FID=881206</v>
      </c>
      <c r="BO30" s="2251"/>
      <c r="BP30" s="2251"/>
      <c r="BQ30" s="2251"/>
      <c r="BR30" s="2251"/>
      <c r="BS30" s="2251"/>
      <c r="BT30" s="2251"/>
      <c r="BU30" s="2251"/>
      <c r="BV30" s="2251"/>
      <c r="BW30" s="2251"/>
      <c r="BX30" s="1635"/>
      <c r="BY30" s="2251" t="str">
        <f>IF(TITLE_IST_PUB_CHANGE="",IF(TITLE_IST_PUB="","",TITLE_IST_PUB),TITLE_IST_PUB_CHANGE)</f>
        <v>https://npa.gov-murman.ru/bitrix/components/b1team/govmurman.element.file/download.php?ID=559434&amp;FID=881206</v>
      </c>
      <c r="BZ30" s="2251"/>
      <c r="CA30" s="2251"/>
      <c r="CB30" s="2251"/>
      <c r="CC30" s="2251"/>
      <c r="CD30" s="2251"/>
      <c r="CE30" s="2251"/>
      <c r="CF30" s="2251"/>
      <c r="CG30" s="2251"/>
      <c r="CH30" s="2251"/>
      <c r="CI30" s="1635"/>
      <c r="CJ30" s="2251" t="str">
        <f>IF(TITLE_IST_PUB_CHANGE="",IF(TITLE_IST_PUB="","",TITLE_IST_PUB),TITLE_IST_PUB_CHANGE)</f>
        <v>https://npa.gov-murman.ru/bitrix/components/b1team/govmurman.element.file/download.php?ID=559434&amp;FID=881206</v>
      </c>
      <c r="CK30" s="2251"/>
      <c r="CL30" s="2251"/>
      <c r="CM30" s="2251"/>
      <c r="CN30" s="2251"/>
      <c r="CO30" s="2251"/>
      <c r="CP30" s="2251"/>
      <c r="CQ30" s="2251"/>
      <c r="CR30" s="2251"/>
      <c r="CS30" s="2251"/>
      <c r="CT30" s="1635"/>
      <c r="CU30" s="2251" t="str">
        <f>IF(TITLE_IST_PUB_CHANGE="",IF(TITLE_IST_PUB="","",TITLE_IST_PUB),TITLE_IST_PUB_CHANGE)</f>
        <v>https://npa.gov-murman.ru/bitrix/components/b1team/govmurman.element.file/download.php?ID=559434&amp;FID=881206</v>
      </c>
      <c r="CV30" s="2251"/>
      <c r="CW30" s="2251"/>
      <c r="CX30" s="2251"/>
      <c r="CY30" s="2251"/>
      <c r="CZ30" s="2251"/>
      <c r="DA30" s="2251"/>
      <c r="DB30" s="2251"/>
      <c r="DC30" s="2251"/>
      <c r="DD30" s="2251"/>
      <c r="DE30" s="1635"/>
      <c r="DF30" s="2251" t="str">
        <f>IF(TITLE_IST_PUB_CHANGE="",IF(TITLE_IST_PUB="","",TITLE_IST_PUB),TITLE_IST_PUB_CHANGE)</f>
        <v>https://npa.gov-murman.ru/bitrix/components/b1team/govmurman.element.file/download.php?ID=559434&amp;FID=881206</v>
      </c>
      <c r="DG30" s="2251"/>
      <c r="DH30" s="2251"/>
      <c r="DI30" s="2251"/>
      <c r="DJ30" s="2251"/>
      <c r="DK30" s="2251"/>
      <c r="DL30" s="2251"/>
      <c r="DM30" s="2251"/>
      <c r="DN30" s="2251"/>
      <c r="DO30" s="2251"/>
      <c r="DP30" s="1635"/>
      <c r="DQ30" s="2251" t="str">
        <f>IF(TITLE_IST_PUB_CHANGE="",IF(TITLE_IST_PUB="","",TITLE_IST_PUB),TITLE_IST_PUB_CHANGE)</f>
        <v>https://npa.gov-murman.ru/bitrix/components/b1team/govmurman.element.file/download.php?ID=559434&amp;FID=881206</v>
      </c>
      <c r="DR30" s="2251"/>
      <c r="DS30" s="2251"/>
      <c r="DT30" s="2251"/>
      <c r="DU30" s="2251"/>
      <c r="DV30" s="2251"/>
      <c r="DW30" s="2251"/>
      <c r="DX30" s="2251"/>
      <c r="DY30" s="2251"/>
      <c r="DZ30" s="2251"/>
      <c r="EA30" s="1635"/>
      <c r="EB30" s="326"/>
      <c r="EC30" s="280"/>
      <c r="ED30" s="368"/>
      <c r="EE30" s="368"/>
      <c r="EF30" s="368"/>
      <c r="EG30" s="368"/>
      <c r="EH30" s="368"/>
      <c r="EI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322"/>
      <c r="CV31" s="322"/>
      <c r="CW31" s="322"/>
      <c r="CX31" s="322"/>
      <c r="CY31" s="322"/>
      <c r="CZ31" s="322"/>
      <c r="DA31" s="322"/>
      <c r="DB31" s="322"/>
      <c r="DC31" s="322"/>
      <c r="DD31" s="322"/>
      <c r="DE31" s="322"/>
      <c r="DF31" s="322"/>
      <c r="DG31" s="322"/>
      <c r="DH31" s="322"/>
      <c r="DI31" s="322"/>
      <c r="DJ31" s="322"/>
      <c r="DK31" s="322"/>
      <c r="DL31" s="322"/>
      <c r="DM31" s="322"/>
      <c r="DN31" s="322"/>
      <c r="DO31" s="322"/>
      <c r="DP31" s="322"/>
      <c r="DQ31" s="322"/>
      <c r="DR31" s="322"/>
      <c r="DS31" s="322"/>
      <c r="DT31" s="322"/>
      <c r="DU31" s="322"/>
      <c r="DV31" s="322"/>
      <c r="DW31" s="322"/>
      <c r="DX31" s="322"/>
      <c r="DY31" s="322"/>
      <c r="DZ31" s="322"/>
      <c r="EA31" s="322"/>
      <c r="EB31" s="509"/>
      <c r="EI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442</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2264" t="str">
        <f>IF(TITLE_DATE_PR_CHANGE="",IF(TITLE_DATE_PR="","",TITLE_DATE_PR),TITLE_DATE_PR_CHANGE)</f>
        <v>46010</v>
      </c>
      <c r="AS32" s="2264"/>
      <c r="AT32" s="2264"/>
      <c r="AU32" s="2264"/>
      <c r="AV32" s="2264"/>
      <c r="AW32" s="2264"/>
      <c r="AX32" s="2264"/>
      <c r="AY32" s="2264"/>
      <c r="AZ32" s="2264"/>
      <c r="BA32" s="2264"/>
      <c r="BB32" s="1635"/>
      <c r="BC32" s="2264" t="str">
        <f>IF(TITLE_DATE_PR_CHANGE="",IF(TITLE_DATE_PR="","",TITLE_DATE_PR),TITLE_DATE_PR_CHANGE)</f>
        <v>46010</v>
      </c>
      <c r="BD32" s="2264"/>
      <c r="BE32" s="2264"/>
      <c r="BF32" s="2264"/>
      <c r="BG32" s="2264"/>
      <c r="BH32" s="2264"/>
      <c r="BI32" s="2264"/>
      <c r="BJ32" s="2264"/>
      <c r="BK32" s="2264"/>
      <c r="BL32" s="2264"/>
      <c r="BM32" s="1635"/>
      <c r="BN32" s="2264" t="str">
        <f>IF(TITLE_DATE_PR_CHANGE="",IF(TITLE_DATE_PR="","",TITLE_DATE_PR),TITLE_DATE_PR_CHANGE)</f>
        <v>46010</v>
      </c>
      <c r="BO32" s="2264"/>
      <c r="BP32" s="2264"/>
      <c r="BQ32" s="2264"/>
      <c r="BR32" s="2264"/>
      <c r="BS32" s="2264"/>
      <c r="BT32" s="2264"/>
      <c r="BU32" s="2264"/>
      <c r="BV32" s="2264"/>
      <c r="BW32" s="2264"/>
      <c r="BX32" s="1635"/>
      <c r="BY32" s="2264" t="str">
        <f>IF(TITLE_DATE_PR_CHANGE="",IF(TITLE_DATE_PR="","",TITLE_DATE_PR),TITLE_DATE_PR_CHANGE)</f>
        <v>46010</v>
      </c>
      <c r="BZ32" s="2264"/>
      <c r="CA32" s="2264"/>
      <c r="CB32" s="2264"/>
      <c r="CC32" s="2264"/>
      <c r="CD32" s="2264"/>
      <c r="CE32" s="2264"/>
      <c r="CF32" s="2264"/>
      <c r="CG32" s="2264"/>
      <c r="CH32" s="2264"/>
      <c r="CI32" s="1635"/>
      <c r="CJ32" s="2264" t="str">
        <f>IF(TITLE_DATE_PR_CHANGE="",IF(TITLE_DATE_PR="","",TITLE_DATE_PR),TITLE_DATE_PR_CHANGE)</f>
        <v>46010</v>
      </c>
      <c r="CK32" s="2264"/>
      <c r="CL32" s="2264"/>
      <c r="CM32" s="2264"/>
      <c r="CN32" s="2264"/>
      <c r="CO32" s="2264"/>
      <c r="CP32" s="2264"/>
      <c r="CQ32" s="2264"/>
      <c r="CR32" s="2264"/>
      <c r="CS32" s="2264"/>
      <c r="CT32" s="1635"/>
      <c r="CU32" s="2264" t="str">
        <f>IF(TITLE_DATE_PR_CHANGE="",IF(TITLE_DATE_PR="","",TITLE_DATE_PR),TITLE_DATE_PR_CHANGE)</f>
        <v>46010</v>
      </c>
      <c r="CV32" s="2264"/>
      <c r="CW32" s="2264"/>
      <c r="CX32" s="2264"/>
      <c r="CY32" s="2264"/>
      <c r="CZ32" s="2264"/>
      <c r="DA32" s="2264"/>
      <c r="DB32" s="2264"/>
      <c r="DC32" s="2264"/>
      <c r="DD32" s="2264"/>
      <c r="DE32" s="1635"/>
      <c r="DF32" s="2264" t="str">
        <f>IF(TITLE_DATE_PR_CHANGE="",IF(TITLE_DATE_PR="","",TITLE_DATE_PR),TITLE_DATE_PR_CHANGE)</f>
        <v>46010</v>
      </c>
      <c r="DG32" s="2264"/>
      <c r="DH32" s="2264"/>
      <c r="DI32" s="2264"/>
      <c r="DJ32" s="2264"/>
      <c r="DK32" s="2264"/>
      <c r="DL32" s="2264"/>
      <c r="DM32" s="2264"/>
      <c r="DN32" s="2264"/>
      <c r="DO32" s="2264"/>
      <c r="DP32" s="1635"/>
      <c r="DQ32" s="2264" t="str">
        <f>IF(TITLE_DATE_PR_CHANGE="",IF(TITLE_DATE_PR="","",TITLE_DATE_PR),TITLE_DATE_PR_CHANGE)</f>
        <v>46010</v>
      </c>
      <c r="DR32" s="2264"/>
      <c r="DS32" s="2264"/>
      <c r="DT32" s="2264"/>
      <c r="DU32" s="2264"/>
      <c r="DV32" s="2264"/>
      <c r="DW32" s="2264"/>
      <c r="DX32" s="2264"/>
      <c r="DY32" s="2264"/>
      <c r="DZ32" s="2264"/>
      <c r="EA32" s="1635"/>
      <c r="EB32" s="326"/>
      <c r="EC32" s="280"/>
      <c r="ED32" s="368"/>
      <c r="EE32" s="368"/>
      <c r="EF32" s="368"/>
      <c r="EG32" s="368"/>
      <c r="EH32" s="368"/>
      <c r="EI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443</v>
      </c>
      <c r="T33" s="2250"/>
      <c r="U33" s="1372"/>
      <c r="V33" s="2251" t="str">
        <f>IF(TITLE_NUMBER_PR_CHANGE="",IF(TITLE_NUMBER_PR="","",TITLE_NUMBER_PR),TITLE_NUMBER_PR_CHANGE)</f>
        <v>53/113</v>
      </c>
      <c r="W33" s="2251"/>
      <c r="X33" s="2251"/>
      <c r="Y33" s="2251"/>
      <c r="Z33" s="2251"/>
      <c r="AA33" s="2251"/>
      <c r="AB33" s="2251"/>
      <c r="AC33" s="2251"/>
      <c r="AD33" s="2251"/>
      <c r="AE33" s="2251"/>
      <c r="AF33" s="326"/>
      <c r="AG33" s="2251" t="str">
        <f>IF(TITLE_NUMBER_PR_CHANGE="",IF(TITLE_NUMBER_PR="","",TITLE_NUMBER_PR),TITLE_NUMBER_PR_CHANGE)</f>
        <v>53/113</v>
      </c>
      <c r="AH33" s="2251"/>
      <c r="AI33" s="2251"/>
      <c r="AJ33" s="2251"/>
      <c r="AK33" s="2251"/>
      <c r="AL33" s="2251"/>
      <c r="AM33" s="2251"/>
      <c r="AN33" s="2251"/>
      <c r="AO33" s="2251"/>
      <c r="AP33" s="2251"/>
      <c r="AQ33" s="326"/>
      <c r="AR33" s="2251" t="str">
        <f>IF(TITLE_NUMBER_PR_CHANGE="",IF(TITLE_NUMBER_PR="","",TITLE_NUMBER_PR),TITLE_NUMBER_PR_CHANGE)</f>
        <v>53/113</v>
      </c>
      <c r="AS33" s="2251"/>
      <c r="AT33" s="2251"/>
      <c r="AU33" s="2251"/>
      <c r="AV33" s="2251"/>
      <c r="AW33" s="2251"/>
      <c r="AX33" s="2251"/>
      <c r="AY33" s="2251"/>
      <c r="AZ33" s="2251"/>
      <c r="BA33" s="2251"/>
      <c r="BB33" s="1635"/>
      <c r="BC33" s="2251" t="str">
        <f>IF(TITLE_NUMBER_PR_CHANGE="",IF(TITLE_NUMBER_PR="","",TITLE_NUMBER_PR),TITLE_NUMBER_PR_CHANGE)</f>
        <v>53/113</v>
      </c>
      <c r="BD33" s="2251"/>
      <c r="BE33" s="2251"/>
      <c r="BF33" s="2251"/>
      <c r="BG33" s="2251"/>
      <c r="BH33" s="2251"/>
      <c r="BI33" s="2251"/>
      <c r="BJ33" s="2251"/>
      <c r="BK33" s="2251"/>
      <c r="BL33" s="2251"/>
      <c r="BM33" s="1635"/>
      <c r="BN33" s="2251" t="str">
        <f>IF(TITLE_NUMBER_PR_CHANGE="",IF(TITLE_NUMBER_PR="","",TITLE_NUMBER_PR),TITLE_NUMBER_PR_CHANGE)</f>
        <v>53/113</v>
      </c>
      <c r="BO33" s="2251"/>
      <c r="BP33" s="2251"/>
      <c r="BQ33" s="2251"/>
      <c r="BR33" s="2251"/>
      <c r="BS33" s="2251"/>
      <c r="BT33" s="2251"/>
      <c r="BU33" s="2251"/>
      <c r="BV33" s="2251"/>
      <c r="BW33" s="2251"/>
      <c r="BX33" s="1635"/>
      <c r="BY33" s="2251" t="str">
        <f>IF(TITLE_NUMBER_PR_CHANGE="",IF(TITLE_NUMBER_PR="","",TITLE_NUMBER_PR),TITLE_NUMBER_PR_CHANGE)</f>
        <v>53/113</v>
      </c>
      <c r="BZ33" s="2251"/>
      <c r="CA33" s="2251"/>
      <c r="CB33" s="2251"/>
      <c r="CC33" s="2251"/>
      <c r="CD33" s="2251"/>
      <c r="CE33" s="2251"/>
      <c r="CF33" s="2251"/>
      <c r="CG33" s="2251"/>
      <c r="CH33" s="2251"/>
      <c r="CI33" s="1635"/>
      <c r="CJ33" s="2251" t="str">
        <f>IF(TITLE_NUMBER_PR_CHANGE="",IF(TITLE_NUMBER_PR="","",TITLE_NUMBER_PR),TITLE_NUMBER_PR_CHANGE)</f>
        <v>53/113</v>
      </c>
      <c r="CK33" s="2251"/>
      <c r="CL33" s="2251"/>
      <c r="CM33" s="2251"/>
      <c r="CN33" s="2251"/>
      <c r="CO33" s="2251"/>
      <c r="CP33" s="2251"/>
      <c r="CQ33" s="2251"/>
      <c r="CR33" s="2251"/>
      <c r="CS33" s="2251"/>
      <c r="CT33" s="1635"/>
      <c r="CU33" s="2251" t="str">
        <f>IF(TITLE_NUMBER_PR_CHANGE="",IF(TITLE_NUMBER_PR="","",TITLE_NUMBER_PR),TITLE_NUMBER_PR_CHANGE)</f>
        <v>53/113</v>
      </c>
      <c r="CV33" s="2251"/>
      <c r="CW33" s="2251"/>
      <c r="CX33" s="2251"/>
      <c r="CY33" s="2251"/>
      <c r="CZ33" s="2251"/>
      <c r="DA33" s="2251"/>
      <c r="DB33" s="2251"/>
      <c r="DC33" s="2251"/>
      <c r="DD33" s="2251"/>
      <c r="DE33" s="1635"/>
      <c r="DF33" s="2251" t="str">
        <f>IF(TITLE_NUMBER_PR_CHANGE="",IF(TITLE_NUMBER_PR="","",TITLE_NUMBER_PR),TITLE_NUMBER_PR_CHANGE)</f>
        <v>53/113</v>
      </c>
      <c r="DG33" s="2251"/>
      <c r="DH33" s="2251"/>
      <c r="DI33" s="2251"/>
      <c r="DJ33" s="2251"/>
      <c r="DK33" s="2251"/>
      <c r="DL33" s="2251"/>
      <c r="DM33" s="2251"/>
      <c r="DN33" s="2251"/>
      <c r="DO33" s="2251"/>
      <c r="DP33" s="1635"/>
      <c r="DQ33" s="2251" t="str">
        <f>IF(TITLE_NUMBER_PR_CHANGE="",IF(TITLE_NUMBER_PR="","",TITLE_NUMBER_PR),TITLE_NUMBER_PR_CHANGE)</f>
        <v>53/113</v>
      </c>
      <c r="DR33" s="2251"/>
      <c r="DS33" s="2251"/>
      <c r="DT33" s="2251"/>
      <c r="DU33" s="2251"/>
      <c r="DV33" s="2251"/>
      <c r="DW33" s="2251"/>
      <c r="DX33" s="2251"/>
      <c r="DY33" s="2251"/>
      <c r="DZ33" s="2251"/>
      <c r="EA33" s="1635"/>
      <c r="EB33" s="326"/>
      <c r="EC33" s="280"/>
      <c r="ED33" s="368"/>
      <c r="EE33" s="368"/>
      <c r="EF33" s="368"/>
      <c r="EG33" s="368"/>
      <c r="EH33" s="368"/>
      <c r="EI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444</v>
      </c>
      <c r="AG34" s="326"/>
      <c r="AH34" s="1635"/>
      <c r="AI34" s="1635"/>
      <c r="AJ34" s="1635"/>
      <c r="AK34" s="1635"/>
      <c r="AL34" s="1635"/>
      <c r="AM34" s="326"/>
      <c r="AN34" s="326"/>
      <c r="AO34" s="326"/>
      <c r="AP34" s="326"/>
      <c r="AQ34" s="278" t="s">
        <v>444</v>
      </c>
      <c r="AR34" s="1635"/>
      <c r="AS34" s="1635"/>
      <c r="AT34" s="1635"/>
      <c r="AU34" s="1635"/>
      <c r="AV34" s="1635"/>
      <c r="AW34" s="1635"/>
      <c r="AX34" s="1635"/>
      <c r="AY34" s="1635"/>
      <c r="AZ34" s="1635"/>
      <c r="BA34" s="1635"/>
      <c r="BB34" s="1642" t="s">
        <v>444</v>
      </c>
      <c r="BC34" s="1635"/>
      <c r="BD34" s="1635"/>
      <c r="BE34" s="1635"/>
      <c r="BF34" s="1635"/>
      <c r="BG34" s="1635"/>
      <c r="BH34" s="1635"/>
      <c r="BI34" s="1635"/>
      <c r="BJ34" s="1635"/>
      <c r="BK34" s="1635"/>
      <c r="BL34" s="1635"/>
      <c r="BM34" s="1642" t="s">
        <v>444</v>
      </c>
      <c r="BN34" s="1635"/>
      <c r="BO34" s="1635"/>
      <c r="BP34" s="1635"/>
      <c r="BQ34" s="1635"/>
      <c r="BR34" s="1635"/>
      <c r="BS34" s="1635"/>
      <c r="BT34" s="1635"/>
      <c r="BU34" s="1635"/>
      <c r="BV34" s="1635"/>
      <c r="BW34" s="1635"/>
      <c r="BX34" s="1642" t="s">
        <v>444</v>
      </c>
      <c r="BY34" s="1635"/>
      <c r="BZ34" s="1635"/>
      <c r="CA34" s="1635"/>
      <c r="CB34" s="1635"/>
      <c r="CC34" s="1635"/>
      <c r="CD34" s="1635"/>
      <c r="CE34" s="1635"/>
      <c r="CF34" s="1635"/>
      <c r="CG34" s="1635"/>
      <c r="CH34" s="1635"/>
      <c r="CI34" s="1642" t="s">
        <v>444</v>
      </c>
      <c r="CJ34" s="1635"/>
      <c r="CK34" s="1635"/>
      <c r="CL34" s="1635"/>
      <c r="CM34" s="1635"/>
      <c r="CN34" s="1635"/>
      <c r="CO34" s="1635"/>
      <c r="CP34" s="1635"/>
      <c r="CQ34" s="1635"/>
      <c r="CR34" s="1635"/>
      <c r="CS34" s="1635"/>
      <c r="CT34" s="1642" t="s">
        <v>444</v>
      </c>
      <c r="CU34" s="1635"/>
      <c r="CV34" s="1635"/>
      <c r="CW34" s="1635"/>
      <c r="CX34" s="1635"/>
      <c r="CY34" s="1635"/>
      <c r="CZ34" s="1635"/>
      <c r="DA34" s="1635"/>
      <c r="DB34" s="1635"/>
      <c r="DC34" s="1635"/>
      <c r="DD34" s="1635"/>
      <c r="DE34" s="1642" t="s">
        <v>444</v>
      </c>
      <c r="DF34" s="1635"/>
      <c r="DG34" s="1635"/>
      <c r="DH34" s="1635"/>
      <c r="DI34" s="1635"/>
      <c r="DJ34" s="1635"/>
      <c r="DK34" s="1635"/>
      <c r="DL34" s="1635"/>
      <c r="DM34" s="1635"/>
      <c r="DN34" s="1635"/>
      <c r="DO34" s="1635"/>
      <c r="DP34" s="1642" t="s">
        <v>444</v>
      </c>
      <c r="DQ34" s="1635"/>
      <c r="DR34" s="1635"/>
      <c r="DS34" s="1635"/>
      <c r="DT34" s="1635"/>
      <c r="DU34" s="1635"/>
      <c r="DV34" s="1635"/>
      <c r="DW34" s="1635"/>
      <c r="DX34" s="1635"/>
      <c r="DY34" s="1635"/>
      <c r="DZ34" s="1635"/>
      <c r="EA34" s="1642" t="s">
        <v>444</v>
      </c>
      <c r="ED34" s="368"/>
      <c r="EE34" s="368"/>
      <c r="EF34" s="368"/>
      <c r="EG34" s="368"/>
      <c r="EH34" s="368"/>
      <c r="EI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259</v>
      </c>
      <c r="AS35" s="2252"/>
      <c r="AT35" s="2252"/>
      <c r="AU35" s="2252"/>
      <c r="AV35" s="2252"/>
      <c r="AW35" s="2252"/>
      <c r="AX35" s="2252"/>
      <c r="AY35" s="2252"/>
      <c r="AZ35" s="2252"/>
      <c r="BA35" s="2252"/>
      <c r="BB35" s="2252"/>
      <c r="BC35" s="2252" t="s">
        <v>259</v>
      </c>
      <c r="BD35" s="2252"/>
      <c r="BE35" s="2252"/>
      <c r="BF35" s="2252"/>
      <c r="BG35" s="2252"/>
      <c r="BH35" s="2252"/>
      <c r="BI35" s="2252"/>
      <c r="BJ35" s="2252"/>
      <c r="BK35" s="2252"/>
      <c r="BL35" s="2252"/>
      <c r="BM35" s="2252"/>
      <c r="BN35" s="2252" t="s">
        <v>259</v>
      </c>
      <c r="BO35" s="2252"/>
      <c r="BP35" s="2252"/>
      <c r="BQ35" s="2252"/>
      <c r="BR35" s="2252"/>
      <c r="BS35" s="2252"/>
      <c r="BT35" s="2252"/>
      <c r="BU35" s="2252"/>
      <c r="BV35" s="2252"/>
      <c r="BW35" s="2252"/>
      <c r="BX35" s="2252"/>
      <c r="BY35" s="2252" t="s">
        <v>259</v>
      </c>
      <c r="BZ35" s="2252"/>
      <c r="CA35" s="2252"/>
      <c r="CB35" s="2252"/>
      <c r="CC35" s="2252"/>
      <c r="CD35" s="2252"/>
      <c r="CE35" s="2252"/>
      <c r="CF35" s="2252"/>
      <c r="CG35" s="2252"/>
      <c r="CH35" s="2252"/>
      <c r="CI35" s="2252"/>
      <c r="CJ35" s="2252" t="s">
        <v>259</v>
      </c>
      <c r="CK35" s="2252"/>
      <c r="CL35" s="2252"/>
      <c r="CM35" s="2252"/>
      <c r="CN35" s="2252"/>
      <c r="CO35" s="2252"/>
      <c r="CP35" s="2252"/>
      <c r="CQ35" s="2252"/>
      <c r="CR35" s="2252"/>
      <c r="CS35" s="2252"/>
      <c r="CT35" s="2252"/>
      <c r="CU35" s="2252" t="s">
        <v>259</v>
      </c>
      <c r="CV35" s="2252"/>
      <c r="CW35" s="2252"/>
      <c r="CX35" s="2252"/>
      <c r="CY35" s="2252"/>
      <c r="CZ35" s="2252"/>
      <c r="DA35" s="2252"/>
      <c r="DB35" s="2252"/>
      <c r="DC35" s="2252"/>
      <c r="DD35" s="2252"/>
      <c r="DE35" s="2252"/>
      <c r="DF35" s="2252" t="s">
        <v>259</v>
      </c>
      <c r="DG35" s="2252"/>
      <c r="DH35" s="2252"/>
      <c r="DI35" s="2252"/>
      <c r="DJ35" s="2252"/>
      <c r="DK35" s="2252"/>
      <c r="DL35" s="2252"/>
      <c r="DM35" s="2252"/>
      <c r="DN35" s="2252"/>
      <c r="DO35" s="2252"/>
      <c r="DP35" s="2252"/>
      <c r="DQ35" s="2252" t="s">
        <v>259</v>
      </c>
      <c r="DR35" s="2252"/>
      <c r="DS35" s="2252"/>
      <c r="DT35" s="2252"/>
      <c r="DU35" s="2252"/>
      <c r="DV35" s="2252"/>
      <c r="DW35" s="2252"/>
      <c r="DX35" s="2252"/>
      <c r="DY35" s="2252"/>
      <c r="DZ35" s="2252"/>
      <c r="EA35" s="2252"/>
      <c r="EI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319</v>
      </c>
      <c r="AS36" s="2312"/>
      <c r="AT36" s="2312"/>
      <c r="AU36" s="2312"/>
      <c r="AV36" s="2312"/>
      <c r="AW36" s="2312"/>
      <c r="AX36" s="2312"/>
      <c r="AY36" s="2312"/>
      <c r="AZ36" s="2312"/>
      <c r="BA36" s="2312"/>
      <c r="BB36" s="2312"/>
      <c r="BC36" s="2312" t="s">
        <v>319</v>
      </c>
      <c r="BD36" s="2312"/>
      <c r="BE36" s="2312"/>
      <c r="BF36" s="2312"/>
      <c r="BG36" s="2312"/>
      <c r="BH36" s="2312"/>
      <c r="BI36" s="2312"/>
      <c r="BJ36" s="2312"/>
      <c r="BK36" s="2312"/>
      <c r="BL36" s="2312"/>
      <c r="BM36" s="2312"/>
      <c r="BN36" s="2312" t="s">
        <v>319</v>
      </c>
      <c r="BO36" s="2312"/>
      <c r="BP36" s="2312"/>
      <c r="BQ36" s="2312"/>
      <c r="BR36" s="2312"/>
      <c r="BS36" s="2312"/>
      <c r="BT36" s="2312"/>
      <c r="BU36" s="2312"/>
      <c r="BV36" s="2312"/>
      <c r="BW36" s="2312"/>
      <c r="BX36" s="2312"/>
      <c r="BY36" s="2312" t="s">
        <v>319</v>
      </c>
      <c r="BZ36" s="2312"/>
      <c r="CA36" s="2312"/>
      <c r="CB36" s="2312"/>
      <c r="CC36" s="2312"/>
      <c r="CD36" s="2312"/>
      <c r="CE36" s="2312"/>
      <c r="CF36" s="2312"/>
      <c r="CG36" s="2312"/>
      <c r="CH36" s="2312"/>
      <c r="CI36" s="2312"/>
      <c r="CJ36" s="2312" t="s">
        <v>319</v>
      </c>
      <c r="CK36" s="2312"/>
      <c r="CL36" s="2312"/>
      <c r="CM36" s="2312"/>
      <c r="CN36" s="2312"/>
      <c r="CO36" s="2312"/>
      <c r="CP36" s="2312"/>
      <c r="CQ36" s="2312"/>
      <c r="CR36" s="2312"/>
      <c r="CS36" s="2312"/>
      <c r="CT36" s="2312"/>
      <c r="CU36" s="2312" t="s">
        <v>319</v>
      </c>
      <c r="CV36" s="2312"/>
      <c r="CW36" s="2312"/>
      <c r="CX36" s="2312"/>
      <c r="CY36" s="2312"/>
      <c r="CZ36" s="2312"/>
      <c r="DA36" s="2312"/>
      <c r="DB36" s="2312"/>
      <c r="DC36" s="2312"/>
      <c r="DD36" s="2312"/>
      <c r="DE36" s="2312"/>
      <c r="DF36" s="2312" t="s">
        <v>319</v>
      </c>
      <c r="DG36" s="2312"/>
      <c r="DH36" s="2312"/>
      <c r="DI36" s="2312"/>
      <c r="DJ36" s="2312"/>
      <c r="DK36" s="2312"/>
      <c r="DL36" s="2312"/>
      <c r="DM36" s="2312"/>
      <c r="DN36" s="2312"/>
      <c r="DO36" s="2312"/>
      <c r="DP36" s="2312"/>
      <c r="DQ36" s="2312" t="s">
        <v>319</v>
      </c>
      <c r="DR36" s="2312"/>
      <c r="DS36" s="2312"/>
      <c r="DT36" s="2312"/>
      <c r="DU36" s="2312"/>
      <c r="DV36" s="2312"/>
      <c r="DW36" s="2312"/>
      <c r="DX36" s="2312"/>
      <c r="DY36" s="2312"/>
      <c r="DZ36" s="2312"/>
      <c r="EA36" s="2312"/>
      <c r="EB36" s="2127"/>
      <c r="EC36" s="2127"/>
      <c r="EI36" s="1155"/>
    </row>
    <row customHeight="1" ht="14.699999999999998">
      <c r="Q37" s="376"/>
      <c r="R37" s="376"/>
      <c r="S37" s="2273" t="s">
        <v>91</v>
      </c>
      <c r="T37" s="2209" t="s">
        <v>445</v>
      </c>
      <c r="U37" s="301"/>
      <c r="V37" s="2274" t="s">
        <v>446</v>
      </c>
      <c r="W37" s="2291"/>
      <c r="X37" s="2291"/>
      <c r="Y37" s="2291"/>
      <c r="Z37" s="2291"/>
      <c r="AA37" s="2291"/>
      <c r="AB37" s="2291"/>
      <c r="AC37" s="2275"/>
      <c r="AD37" s="2275"/>
      <c r="AE37" s="2276"/>
      <c r="AF37" s="2277" t="s">
        <v>447</v>
      </c>
      <c r="AG37" s="2274" t="s">
        <v>446</v>
      </c>
      <c r="AH37" s="2275"/>
      <c r="AI37" s="2275"/>
      <c r="AJ37" s="2275"/>
      <c r="AK37" s="2275"/>
      <c r="AL37" s="2275"/>
      <c r="AM37" s="2275"/>
      <c r="AN37" s="2275"/>
      <c r="AO37" s="2275"/>
      <c r="AP37" s="2276"/>
      <c r="AQ37" s="2277" t="s">
        <v>448</v>
      </c>
      <c r="AR37" s="2399" t="s">
        <v>446</v>
      </c>
      <c r="AS37" s="2291"/>
      <c r="AT37" s="2291"/>
      <c r="AU37" s="2291"/>
      <c r="AV37" s="2291"/>
      <c r="AW37" s="2291"/>
      <c r="AX37" s="2291"/>
      <c r="AY37" s="2400"/>
      <c r="AZ37" s="2400"/>
      <c r="BA37" s="2401"/>
      <c r="BB37" s="2277" t="s">
        <v>447</v>
      </c>
      <c r="BC37" s="2399" t="s">
        <v>446</v>
      </c>
      <c r="BD37" s="2291"/>
      <c r="BE37" s="2291"/>
      <c r="BF37" s="2291"/>
      <c r="BG37" s="2291"/>
      <c r="BH37" s="2291"/>
      <c r="BI37" s="2291"/>
      <c r="BJ37" s="2400"/>
      <c r="BK37" s="2400"/>
      <c r="BL37" s="2401"/>
      <c r="BM37" s="2277" t="s">
        <v>447</v>
      </c>
      <c r="BN37" s="2399" t="s">
        <v>446</v>
      </c>
      <c r="BO37" s="2291"/>
      <c r="BP37" s="2291"/>
      <c r="BQ37" s="2291"/>
      <c r="BR37" s="2291"/>
      <c r="BS37" s="2291"/>
      <c r="BT37" s="2291"/>
      <c r="BU37" s="2400"/>
      <c r="BV37" s="2400"/>
      <c r="BW37" s="2401"/>
      <c r="BX37" s="2277" t="s">
        <v>447</v>
      </c>
      <c r="BY37" s="2399" t="s">
        <v>446</v>
      </c>
      <c r="BZ37" s="2291"/>
      <c r="CA37" s="2291"/>
      <c r="CB37" s="2291"/>
      <c r="CC37" s="2291"/>
      <c r="CD37" s="2291"/>
      <c r="CE37" s="2291"/>
      <c r="CF37" s="2400"/>
      <c r="CG37" s="2400"/>
      <c r="CH37" s="2401"/>
      <c r="CI37" s="2277" t="s">
        <v>447</v>
      </c>
      <c r="CJ37" s="2399" t="s">
        <v>446</v>
      </c>
      <c r="CK37" s="2291"/>
      <c r="CL37" s="2291"/>
      <c r="CM37" s="2291"/>
      <c r="CN37" s="2291"/>
      <c r="CO37" s="2291"/>
      <c r="CP37" s="2291"/>
      <c r="CQ37" s="2400"/>
      <c r="CR37" s="2400"/>
      <c r="CS37" s="2401"/>
      <c r="CT37" s="2277" t="s">
        <v>447</v>
      </c>
      <c r="CU37" s="2399" t="s">
        <v>446</v>
      </c>
      <c r="CV37" s="2291"/>
      <c r="CW37" s="2291"/>
      <c r="CX37" s="2291"/>
      <c r="CY37" s="2291"/>
      <c r="CZ37" s="2291"/>
      <c r="DA37" s="2291"/>
      <c r="DB37" s="2400"/>
      <c r="DC37" s="2400"/>
      <c r="DD37" s="2401"/>
      <c r="DE37" s="2277" t="s">
        <v>447</v>
      </c>
      <c r="DF37" s="2399" t="s">
        <v>446</v>
      </c>
      <c r="DG37" s="2291"/>
      <c r="DH37" s="2291"/>
      <c r="DI37" s="2291"/>
      <c r="DJ37" s="2291"/>
      <c r="DK37" s="2291"/>
      <c r="DL37" s="2291"/>
      <c r="DM37" s="2400"/>
      <c r="DN37" s="2400"/>
      <c r="DO37" s="2401"/>
      <c r="DP37" s="2277" t="s">
        <v>447</v>
      </c>
      <c r="DQ37" s="2399" t="s">
        <v>446</v>
      </c>
      <c r="DR37" s="2291"/>
      <c r="DS37" s="2291"/>
      <c r="DT37" s="2291"/>
      <c r="DU37" s="2291"/>
      <c r="DV37" s="2291"/>
      <c r="DW37" s="2291"/>
      <c r="DX37" s="2400"/>
      <c r="DY37" s="2400"/>
      <c r="DZ37" s="2401"/>
      <c r="EA37" s="2277" t="s">
        <v>447</v>
      </c>
      <c r="EB37" s="2280" t="s">
        <v>449</v>
      </c>
      <c r="EC37" s="2127"/>
      <c r="EI37" s="1155">
        <v>14</v>
      </c>
    </row>
    <row customHeight="1" ht="19.95">
      <c r="Q38" s="376"/>
      <c r="R38" s="376"/>
      <c r="S38" s="2273"/>
      <c r="T38" s="2209"/>
      <c r="U38" s="1031"/>
      <c r="V38" s="2366" t="s">
        <v>548</v>
      </c>
      <c r="W38" s="2365" t="s">
        <v>549</v>
      </c>
      <c r="X38" s="2365"/>
      <c r="Y38" s="2365"/>
      <c r="Z38" s="2365" t="s">
        <v>550</v>
      </c>
      <c r="AA38" s="2365"/>
      <c r="AB38" s="2365"/>
      <c r="AC38" s="2294" t="s">
        <v>453</v>
      </c>
      <c r="AD38" s="2313"/>
      <c r="AE38" s="2314"/>
      <c r="AF38" s="2278"/>
      <c r="AG38" s="2366" t="s">
        <v>548</v>
      </c>
      <c r="AH38" s="2365" t="s">
        <v>549</v>
      </c>
      <c r="AI38" s="2365"/>
      <c r="AJ38" s="2365"/>
      <c r="AK38" s="2365" t="s">
        <v>550</v>
      </c>
      <c r="AL38" s="2365"/>
      <c r="AM38" s="2365"/>
      <c r="AN38" s="2294" t="s">
        <v>453</v>
      </c>
      <c r="AO38" s="2313"/>
      <c r="AP38" s="2314"/>
      <c r="AQ38" s="2278"/>
      <c r="AR38" s="2366" t="s">
        <v>548</v>
      </c>
      <c r="AS38" s="2365" t="s">
        <v>549</v>
      </c>
      <c r="AT38" s="2365"/>
      <c r="AU38" s="2365"/>
      <c r="AV38" s="2365" t="s">
        <v>550</v>
      </c>
      <c r="AW38" s="2365"/>
      <c r="AX38" s="2365"/>
      <c r="AY38" s="2294" t="s">
        <v>453</v>
      </c>
      <c r="AZ38" s="2611"/>
      <c r="BA38" s="2314"/>
      <c r="BB38" s="2278"/>
      <c r="BC38" s="2366" t="s">
        <v>548</v>
      </c>
      <c r="BD38" s="2365" t="s">
        <v>549</v>
      </c>
      <c r="BE38" s="2365"/>
      <c r="BF38" s="2365"/>
      <c r="BG38" s="2365" t="s">
        <v>550</v>
      </c>
      <c r="BH38" s="2365"/>
      <c r="BI38" s="2365"/>
      <c r="BJ38" s="2294" t="s">
        <v>453</v>
      </c>
      <c r="BK38" s="2611"/>
      <c r="BL38" s="2314"/>
      <c r="BM38" s="2278"/>
      <c r="BN38" s="2366" t="s">
        <v>548</v>
      </c>
      <c r="BO38" s="2365" t="s">
        <v>549</v>
      </c>
      <c r="BP38" s="2365"/>
      <c r="BQ38" s="2365"/>
      <c r="BR38" s="2365" t="s">
        <v>550</v>
      </c>
      <c r="BS38" s="2365"/>
      <c r="BT38" s="2365"/>
      <c r="BU38" s="2294" t="s">
        <v>453</v>
      </c>
      <c r="BV38" s="2611"/>
      <c r="BW38" s="2314"/>
      <c r="BX38" s="2278"/>
      <c r="BY38" s="2366" t="s">
        <v>548</v>
      </c>
      <c r="BZ38" s="2365" t="s">
        <v>549</v>
      </c>
      <c r="CA38" s="2365"/>
      <c r="CB38" s="2365"/>
      <c r="CC38" s="2365" t="s">
        <v>550</v>
      </c>
      <c r="CD38" s="2365"/>
      <c r="CE38" s="2365"/>
      <c r="CF38" s="2294" t="s">
        <v>453</v>
      </c>
      <c r="CG38" s="2611"/>
      <c r="CH38" s="2314"/>
      <c r="CI38" s="2278"/>
      <c r="CJ38" s="2366" t="s">
        <v>548</v>
      </c>
      <c r="CK38" s="2365" t="s">
        <v>549</v>
      </c>
      <c r="CL38" s="2365"/>
      <c r="CM38" s="2365"/>
      <c r="CN38" s="2365" t="s">
        <v>550</v>
      </c>
      <c r="CO38" s="2365"/>
      <c r="CP38" s="2365"/>
      <c r="CQ38" s="2294" t="s">
        <v>453</v>
      </c>
      <c r="CR38" s="2611"/>
      <c r="CS38" s="2314"/>
      <c r="CT38" s="2278"/>
      <c r="CU38" s="2366" t="s">
        <v>548</v>
      </c>
      <c r="CV38" s="2365" t="s">
        <v>549</v>
      </c>
      <c r="CW38" s="2365"/>
      <c r="CX38" s="2365"/>
      <c r="CY38" s="2365" t="s">
        <v>550</v>
      </c>
      <c r="CZ38" s="2365"/>
      <c r="DA38" s="2365"/>
      <c r="DB38" s="2294" t="s">
        <v>453</v>
      </c>
      <c r="DC38" s="2611"/>
      <c r="DD38" s="2314"/>
      <c r="DE38" s="2278"/>
      <c r="DF38" s="2366" t="s">
        <v>548</v>
      </c>
      <c r="DG38" s="2365" t="s">
        <v>549</v>
      </c>
      <c r="DH38" s="2365"/>
      <c r="DI38" s="2365"/>
      <c r="DJ38" s="2365" t="s">
        <v>550</v>
      </c>
      <c r="DK38" s="2365"/>
      <c r="DL38" s="2365"/>
      <c r="DM38" s="2294" t="s">
        <v>453</v>
      </c>
      <c r="DN38" s="2611"/>
      <c r="DO38" s="2314"/>
      <c r="DP38" s="2278"/>
      <c r="DQ38" s="2366" t="s">
        <v>548</v>
      </c>
      <c r="DR38" s="2365" t="s">
        <v>549</v>
      </c>
      <c r="DS38" s="2365"/>
      <c r="DT38" s="2365"/>
      <c r="DU38" s="2365" t="s">
        <v>550</v>
      </c>
      <c r="DV38" s="2365"/>
      <c r="DW38" s="2365"/>
      <c r="DX38" s="2294" t="s">
        <v>453</v>
      </c>
      <c r="DY38" s="2611"/>
      <c r="DZ38" s="2314"/>
      <c r="EA38" s="2278"/>
      <c r="EB38" s="2281"/>
      <c r="EC38" s="2127"/>
      <c r="EI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551</v>
      </c>
      <c r="X39" s="2365" t="s">
        <v>552</v>
      </c>
      <c r="Y39" s="2365"/>
      <c r="Z39" s="2365" t="s">
        <v>553</v>
      </c>
      <c r="AA39" s="2365" t="s">
        <v>552</v>
      </c>
      <c r="AB39" s="2365"/>
      <c r="AC39" s="2295"/>
      <c r="AD39" s="2315"/>
      <c r="AE39" s="2316"/>
      <c r="AF39" s="2278"/>
      <c r="AG39" s="2366"/>
      <c r="AH39" s="2365" t="s">
        <v>551</v>
      </c>
      <c r="AI39" s="2365" t="s">
        <v>552</v>
      </c>
      <c r="AJ39" s="2365"/>
      <c r="AK39" s="2365" t="s">
        <v>553</v>
      </c>
      <c r="AL39" s="2365" t="s">
        <v>552</v>
      </c>
      <c r="AM39" s="2365"/>
      <c r="AN39" s="2295"/>
      <c r="AO39" s="2315"/>
      <c r="AP39" s="2316"/>
      <c r="AQ39" s="2278"/>
      <c r="AR39" s="2366"/>
      <c r="AS39" s="2365" t="s">
        <v>551</v>
      </c>
      <c r="AT39" s="2365" t="s">
        <v>552</v>
      </c>
      <c r="AU39" s="2365"/>
      <c r="AV39" s="2365" t="s">
        <v>553</v>
      </c>
      <c r="AW39" s="2365" t="s">
        <v>552</v>
      </c>
      <c r="AX39" s="2365"/>
      <c r="AY39" s="2295"/>
      <c r="AZ39" s="2612"/>
      <c r="BA39" s="2316"/>
      <c r="BB39" s="2278"/>
      <c r="BC39" s="2366"/>
      <c r="BD39" s="2365" t="s">
        <v>551</v>
      </c>
      <c r="BE39" s="2365" t="s">
        <v>552</v>
      </c>
      <c r="BF39" s="2365"/>
      <c r="BG39" s="2365" t="s">
        <v>553</v>
      </c>
      <c r="BH39" s="2365" t="s">
        <v>552</v>
      </c>
      <c r="BI39" s="2365"/>
      <c r="BJ39" s="2295"/>
      <c r="BK39" s="2612"/>
      <c r="BL39" s="2316"/>
      <c r="BM39" s="2278"/>
      <c r="BN39" s="2366"/>
      <c r="BO39" s="2365" t="s">
        <v>551</v>
      </c>
      <c r="BP39" s="2365" t="s">
        <v>552</v>
      </c>
      <c r="BQ39" s="2365"/>
      <c r="BR39" s="2365" t="s">
        <v>553</v>
      </c>
      <c r="BS39" s="2365" t="s">
        <v>552</v>
      </c>
      <c r="BT39" s="2365"/>
      <c r="BU39" s="2295"/>
      <c r="BV39" s="2612"/>
      <c r="BW39" s="2316"/>
      <c r="BX39" s="2278"/>
      <c r="BY39" s="2366"/>
      <c r="BZ39" s="2365" t="s">
        <v>551</v>
      </c>
      <c r="CA39" s="2365" t="s">
        <v>552</v>
      </c>
      <c r="CB39" s="2365"/>
      <c r="CC39" s="2365" t="s">
        <v>553</v>
      </c>
      <c r="CD39" s="2365" t="s">
        <v>552</v>
      </c>
      <c r="CE39" s="2365"/>
      <c r="CF39" s="2295"/>
      <c r="CG39" s="2612"/>
      <c r="CH39" s="2316"/>
      <c r="CI39" s="2278"/>
      <c r="CJ39" s="2366"/>
      <c r="CK39" s="2365" t="s">
        <v>551</v>
      </c>
      <c r="CL39" s="2365" t="s">
        <v>552</v>
      </c>
      <c r="CM39" s="2365"/>
      <c r="CN39" s="2365" t="s">
        <v>553</v>
      </c>
      <c r="CO39" s="2365" t="s">
        <v>552</v>
      </c>
      <c r="CP39" s="2365"/>
      <c r="CQ39" s="2295"/>
      <c r="CR39" s="2612"/>
      <c r="CS39" s="2316"/>
      <c r="CT39" s="2278"/>
      <c r="CU39" s="2366"/>
      <c r="CV39" s="2365" t="s">
        <v>551</v>
      </c>
      <c r="CW39" s="2365" t="s">
        <v>552</v>
      </c>
      <c r="CX39" s="2365"/>
      <c r="CY39" s="2365" t="s">
        <v>553</v>
      </c>
      <c r="CZ39" s="2365" t="s">
        <v>552</v>
      </c>
      <c r="DA39" s="2365"/>
      <c r="DB39" s="2295"/>
      <c r="DC39" s="2612"/>
      <c r="DD39" s="2316"/>
      <c r="DE39" s="2278"/>
      <c r="DF39" s="2366"/>
      <c r="DG39" s="2365" t="s">
        <v>551</v>
      </c>
      <c r="DH39" s="2365" t="s">
        <v>552</v>
      </c>
      <c r="DI39" s="2365"/>
      <c r="DJ39" s="2365" t="s">
        <v>553</v>
      </c>
      <c r="DK39" s="2365" t="s">
        <v>552</v>
      </c>
      <c r="DL39" s="2365"/>
      <c r="DM39" s="2295"/>
      <c r="DN39" s="2612"/>
      <c r="DO39" s="2316"/>
      <c r="DP39" s="2278"/>
      <c r="DQ39" s="2366"/>
      <c r="DR39" s="2365" t="s">
        <v>551</v>
      </c>
      <c r="DS39" s="2365" t="s">
        <v>552</v>
      </c>
      <c r="DT39" s="2365"/>
      <c r="DU39" s="2365" t="s">
        <v>553</v>
      </c>
      <c r="DV39" s="2365" t="s">
        <v>552</v>
      </c>
      <c r="DW39" s="2365"/>
      <c r="DX39" s="2295"/>
      <c r="DY39" s="2612"/>
      <c r="DZ39" s="2316"/>
      <c r="EA39" s="2278"/>
      <c r="EB39" s="2281"/>
      <c r="EC39" s="2127"/>
      <c r="ED39" s="1636"/>
      <c r="EE39" s="1636"/>
      <c r="EF39" s="1636"/>
      <c r="EG39" s="1636"/>
      <c r="EH39" s="1636"/>
      <c r="EI39" s="1631">
        <v>19</v>
      </c>
    </row>
    <row customHeight="1" ht="61.949999999999996">
      <c r="A40" s="1370"/>
      <c r="B40" s="1370" t="s">
        <v>137</v>
      </c>
      <c r="C40" s="1370" t="s">
        <v>138</v>
      </c>
      <c r="D40" s="1370" t="s">
        <v>139</v>
      </c>
      <c r="E40" s="1364" t="s">
        <v>454</v>
      </c>
      <c r="F40" s="1364" t="s">
        <v>455</v>
      </c>
      <c r="G40" s="1364" t="s">
        <v>456</v>
      </c>
      <c r="H40" s="1364"/>
      <c r="I40" s="1364" t="s">
        <v>506</v>
      </c>
      <c r="J40" s="1364" t="s">
        <v>459</v>
      </c>
      <c r="K40" s="1364" t="s">
        <v>507</v>
      </c>
      <c r="L40" s="1364" t="s">
        <v>435</v>
      </c>
      <c r="Q40" s="376"/>
      <c r="R40" s="376"/>
      <c r="S40" s="2273"/>
      <c r="T40" s="2209"/>
      <c r="U40" s="302"/>
      <c r="V40" s="2366"/>
      <c r="W40" s="2365"/>
      <c r="X40" s="1983" t="s">
        <v>554</v>
      </c>
      <c r="Y40" s="1983" t="s">
        <v>555</v>
      </c>
      <c r="Z40" s="2365"/>
      <c r="AA40" s="1983" t="s">
        <v>556</v>
      </c>
      <c r="AB40" s="1983" t="s">
        <v>557</v>
      </c>
      <c r="AC40" s="1489" t="s">
        <v>463</v>
      </c>
      <c r="AD40" s="2270" t="s">
        <v>464</v>
      </c>
      <c r="AE40" s="2271"/>
      <c r="AF40" s="2279"/>
      <c r="AG40" s="2366"/>
      <c r="AH40" s="2365"/>
      <c r="AI40" s="1983" t="s">
        <v>554</v>
      </c>
      <c r="AJ40" s="1983" t="s">
        <v>555</v>
      </c>
      <c r="AK40" s="2365"/>
      <c r="AL40" s="1983" t="s">
        <v>556</v>
      </c>
      <c r="AM40" s="1983" t="s">
        <v>557</v>
      </c>
      <c r="AN40" s="1489" t="s">
        <v>463</v>
      </c>
      <c r="AO40" s="2270" t="s">
        <v>464</v>
      </c>
      <c r="AP40" s="2271"/>
      <c r="AQ40" s="2279"/>
      <c r="AR40" s="2366"/>
      <c r="AS40" s="2365"/>
      <c r="AT40" s="2365" t="s">
        <v>554</v>
      </c>
      <c r="AU40" s="2365" t="s">
        <v>555</v>
      </c>
      <c r="AV40" s="2365"/>
      <c r="AW40" s="2365" t="s">
        <v>556</v>
      </c>
      <c r="AX40" s="2365" t="s">
        <v>557</v>
      </c>
      <c r="AY40" s="2577" t="s">
        <v>463</v>
      </c>
      <c r="AZ40" s="2270" t="s">
        <v>464</v>
      </c>
      <c r="BA40" s="2271"/>
      <c r="BB40" s="2279"/>
      <c r="BC40" s="2366"/>
      <c r="BD40" s="2365"/>
      <c r="BE40" s="2365" t="s">
        <v>554</v>
      </c>
      <c r="BF40" s="2365" t="s">
        <v>555</v>
      </c>
      <c r="BG40" s="2365"/>
      <c r="BH40" s="2365" t="s">
        <v>556</v>
      </c>
      <c r="BI40" s="2365" t="s">
        <v>557</v>
      </c>
      <c r="BJ40" s="2577" t="s">
        <v>463</v>
      </c>
      <c r="BK40" s="2270" t="s">
        <v>464</v>
      </c>
      <c r="BL40" s="2271"/>
      <c r="BM40" s="2279"/>
      <c r="BN40" s="2366"/>
      <c r="BO40" s="2365"/>
      <c r="BP40" s="2365" t="s">
        <v>554</v>
      </c>
      <c r="BQ40" s="2365" t="s">
        <v>555</v>
      </c>
      <c r="BR40" s="2365"/>
      <c r="BS40" s="2365" t="s">
        <v>556</v>
      </c>
      <c r="BT40" s="2365" t="s">
        <v>557</v>
      </c>
      <c r="BU40" s="2577" t="s">
        <v>463</v>
      </c>
      <c r="BV40" s="2270" t="s">
        <v>464</v>
      </c>
      <c r="BW40" s="2271"/>
      <c r="BX40" s="2279"/>
      <c r="BY40" s="2366"/>
      <c r="BZ40" s="2365"/>
      <c r="CA40" s="2365" t="s">
        <v>554</v>
      </c>
      <c r="CB40" s="2365" t="s">
        <v>555</v>
      </c>
      <c r="CC40" s="2365"/>
      <c r="CD40" s="2365" t="s">
        <v>556</v>
      </c>
      <c r="CE40" s="2365" t="s">
        <v>557</v>
      </c>
      <c r="CF40" s="2577" t="s">
        <v>463</v>
      </c>
      <c r="CG40" s="2270" t="s">
        <v>464</v>
      </c>
      <c r="CH40" s="2271"/>
      <c r="CI40" s="2279"/>
      <c r="CJ40" s="2366"/>
      <c r="CK40" s="2365"/>
      <c r="CL40" s="2365" t="s">
        <v>554</v>
      </c>
      <c r="CM40" s="2365" t="s">
        <v>555</v>
      </c>
      <c r="CN40" s="2365"/>
      <c r="CO40" s="2365" t="s">
        <v>556</v>
      </c>
      <c r="CP40" s="2365" t="s">
        <v>557</v>
      </c>
      <c r="CQ40" s="2577" t="s">
        <v>463</v>
      </c>
      <c r="CR40" s="2270" t="s">
        <v>464</v>
      </c>
      <c r="CS40" s="2271"/>
      <c r="CT40" s="2279"/>
      <c r="CU40" s="2366"/>
      <c r="CV40" s="2365"/>
      <c r="CW40" s="2365" t="s">
        <v>554</v>
      </c>
      <c r="CX40" s="2365" t="s">
        <v>555</v>
      </c>
      <c r="CY40" s="2365"/>
      <c r="CZ40" s="2365" t="s">
        <v>556</v>
      </c>
      <c r="DA40" s="2365" t="s">
        <v>557</v>
      </c>
      <c r="DB40" s="2577" t="s">
        <v>463</v>
      </c>
      <c r="DC40" s="2270" t="s">
        <v>464</v>
      </c>
      <c r="DD40" s="2271"/>
      <c r="DE40" s="2279"/>
      <c r="DF40" s="2366"/>
      <c r="DG40" s="2365"/>
      <c r="DH40" s="2365" t="s">
        <v>554</v>
      </c>
      <c r="DI40" s="2365" t="s">
        <v>555</v>
      </c>
      <c r="DJ40" s="2365"/>
      <c r="DK40" s="2365" t="s">
        <v>556</v>
      </c>
      <c r="DL40" s="2365" t="s">
        <v>557</v>
      </c>
      <c r="DM40" s="2577" t="s">
        <v>463</v>
      </c>
      <c r="DN40" s="2270" t="s">
        <v>464</v>
      </c>
      <c r="DO40" s="2271"/>
      <c r="DP40" s="2279"/>
      <c r="DQ40" s="2366"/>
      <c r="DR40" s="2365"/>
      <c r="DS40" s="2365" t="s">
        <v>554</v>
      </c>
      <c r="DT40" s="2365" t="s">
        <v>555</v>
      </c>
      <c r="DU40" s="2365"/>
      <c r="DV40" s="2365" t="s">
        <v>556</v>
      </c>
      <c r="DW40" s="2365" t="s">
        <v>557</v>
      </c>
      <c r="DX40" s="2577" t="s">
        <v>463</v>
      </c>
      <c r="DY40" s="2270" t="s">
        <v>464</v>
      </c>
      <c r="DZ40" s="2271"/>
      <c r="EA40" s="2279"/>
      <c r="EB40" s="2282"/>
      <c r="EC40" s="2127"/>
      <c r="EI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2272">
        <f>OFFSET(BC41,0,-1)+1</f>
        <v>4</v>
      </c>
      <c r="BD41" s="1341"/>
      <c r="BE41" s="1341"/>
      <c r="BF41" s="1341"/>
      <c r="BG41" s="1341"/>
      <c r="BH41" s="1341"/>
      <c r="BI41" s="1341"/>
      <c r="BJ41" s="2272">
        <f>OFFSET(BJ41,0,-1)+1</f>
        <v>1</v>
      </c>
      <c r="BK41" s="2272">
        <f>OFFSET(BK41,0,-1)+1</f>
        <v>2</v>
      </c>
      <c r="BL41" s="2272"/>
      <c r="BM41" s="2272">
        <f>OFFSET(BM41,0,-2)+1</f>
        <v>3</v>
      </c>
      <c r="BN41" s="2272">
        <f>OFFSET(BN41,0,-1)+1</f>
        <v>4</v>
      </c>
      <c r="BO41" s="1341"/>
      <c r="BP41" s="1341"/>
      <c r="BQ41" s="1341"/>
      <c r="BR41" s="1341"/>
      <c r="BS41" s="1341"/>
      <c r="BT41" s="1341"/>
      <c r="BU41" s="2272">
        <f>OFFSET(BU41,0,-1)+1</f>
        <v>1</v>
      </c>
      <c r="BV41" s="2272">
        <f>OFFSET(BV41,0,-1)+1</f>
        <v>2</v>
      </c>
      <c r="BW41" s="2272"/>
      <c r="BX41" s="2272">
        <f>OFFSET(BX41,0,-2)+1</f>
        <v>3</v>
      </c>
      <c r="BY41" s="2272">
        <f>OFFSET(BY41,0,-1)+1</f>
        <v>4</v>
      </c>
      <c r="BZ41" s="1341"/>
      <c r="CA41" s="1341"/>
      <c r="CB41" s="1341"/>
      <c r="CC41" s="1341"/>
      <c r="CD41" s="1341"/>
      <c r="CE41" s="1341"/>
      <c r="CF41" s="2272">
        <f>OFFSET(CF41,0,-1)+1</f>
        <v>1</v>
      </c>
      <c r="CG41" s="2272">
        <f>OFFSET(CG41,0,-1)+1</f>
        <v>2</v>
      </c>
      <c r="CH41" s="2272"/>
      <c r="CI41" s="2272">
        <f>OFFSET(CI41,0,-2)+1</f>
        <v>3</v>
      </c>
      <c r="CJ41" s="2272">
        <f>OFFSET(CJ41,0,-1)+1</f>
        <v>4</v>
      </c>
      <c r="CK41" s="1341"/>
      <c r="CL41" s="1341"/>
      <c r="CM41" s="1341"/>
      <c r="CN41" s="1341"/>
      <c r="CO41" s="1341"/>
      <c r="CP41" s="1341"/>
      <c r="CQ41" s="2272">
        <f>OFFSET(CQ41,0,-1)+1</f>
        <v>1</v>
      </c>
      <c r="CR41" s="2272">
        <f>OFFSET(CR41,0,-1)+1</f>
        <v>2</v>
      </c>
      <c r="CS41" s="2272"/>
      <c r="CT41" s="2272">
        <f>OFFSET(CT41,0,-2)+1</f>
        <v>3</v>
      </c>
      <c r="CU41" s="2272">
        <f>OFFSET(CU41,0,-1)+1</f>
        <v>4</v>
      </c>
      <c r="CV41" s="1341"/>
      <c r="CW41" s="1341"/>
      <c r="CX41" s="1341"/>
      <c r="CY41" s="1341"/>
      <c r="CZ41" s="1341"/>
      <c r="DA41" s="1341"/>
      <c r="DB41" s="2272">
        <f>OFFSET(DB41,0,-1)+1</f>
        <v>1</v>
      </c>
      <c r="DC41" s="2272">
        <f>OFFSET(DC41,0,-1)+1</f>
        <v>2</v>
      </c>
      <c r="DD41" s="2272"/>
      <c r="DE41" s="2272">
        <f>OFFSET(DE41,0,-2)+1</f>
        <v>3</v>
      </c>
      <c r="DF41" s="2272">
        <f>OFFSET(DF41,0,-1)+1</f>
        <v>4</v>
      </c>
      <c r="DG41" s="1341"/>
      <c r="DH41" s="1341"/>
      <c r="DI41" s="1341"/>
      <c r="DJ41" s="1341"/>
      <c r="DK41" s="1341"/>
      <c r="DL41" s="1341"/>
      <c r="DM41" s="2272">
        <f>OFFSET(DM41,0,-1)+1</f>
        <v>1</v>
      </c>
      <c r="DN41" s="2272">
        <f>OFFSET(DN41,0,-1)+1</f>
        <v>2</v>
      </c>
      <c r="DO41" s="2272"/>
      <c r="DP41" s="2272">
        <f>OFFSET(DP41,0,-2)+1</f>
        <v>3</v>
      </c>
      <c r="DQ41" s="2272">
        <f>OFFSET(DQ41,0,-1)+1</f>
        <v>4</v>
      </c>
      <c r="DR41" s="1341"/>
      <c r="DS41" s="1341"/>
      <c r="DT41" s="1341"/>
      <c r="DU41" s="1341"/>
      <c r="DV41" s="1341"/>
      <c r="DW41" s="1341"/>
      <c r="DX41" s="2272">
        <f>OFFSET(DX41,0,-1)+1</f>
        <v>1</v>
      </c>
      <c r="DY41" s="2272">
        <f>OFFSET(DY41,0,-1)+1</f>
        <v>2</v>
      </c>
      <c r="DZ41" s="2272"/>
      <c r="EA41" s="2272">
        <f>OFFSET(EA41,0,-2)+1</f>
        <v>3</v>
      </c>
      <c r="EB41" s="1245">
        <f>OFFSET(EB41,0,-1)</f>
        <v>3</v>
      </c>
      <c r="EC41" s="1482">
        <f>OFFSET(EC41,0,-1)+1</f>
        <v>4</v>
      </c>
      <c r="ED41" s="511"/>
      <c r="EE41" s="511"/>
      <c r="EF41" s="511"/>
      <c r="EG41" s="511"/>
      <c r="EH41" s="511"/>
      <c r="EI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125</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в закрытой системе горячего водоснабжения, поставляемую потребителям
</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2"/>
      <c r="BD42" s="2243"/>
      <c r="BE42" s="2243"/>
      <c r="BF42" s="2243"/>
      <c r="BG42" s="2243"/>
      <c r="BH42" s="2243"/>
      <c r="BI42" s="2243"/>
      <c r="BJ42" s="2243"/>
      <c r="BK42" s="2243"/>
      <c r="BL42" s="2243"/>
      <c r="BM42" s="2244"/>
      <c r="BN42" s="2242"/>
      <c r="BO42" s="2243"/>
      <c r="BP42" s="2243"/>
      <c r="BQ42" s="2243"/>
      <c r="BR42" s="2243"/>
      <c r="BS42" s="2243"/>
      <c r="BT42" s="2243"/>
      <c r="BU42" s="2243"/>
      <c r="BV42" s="2243"/>
      <c r="BW42" s="2243"/>
      <c r="BX42" s="2244"/>
      <c r="BY42" s="2242"/>
      <c r="BZ42" s="2243"/>
      <c r="CA42" s="2243"/>
      <c r="CB42" s="2243"/>
      <c r="CC42" s="2243"/>
      <c r="CD42" s="2243"/>
      <c r="CE42" s="2243"/>
      <c r="CF42" s="2243"/>
      <c r="CG42" s="2243"/>
      <c r="CH42" s="2243"/>
      <c r="CI42" s="2244"/>
      <c r="CJ42" s="2242"/>
      <c r="CK42" s="2243"/>
      <c r="CL42" s="2243"/>
      <c r="CM42" s="2243"/>
      <c r="CN42" s="2243"/>
      <c r="CO42" s="2243"/>
      <c r="CP42" s="2243"/>
      <c r="CQ42" s="2243"/>
      <c r="CR42" s="2243"/>
      <c r="CS42" s="2243"/>
      <c r="CT42" s="2244"/>
      <c r="CU42" s="2242"/>
      <c r="CV42" s="2243"/>
      <c r="CW42" s="2243"/>
      <c r="CX42" s="2243"/>
      <c r="CY42" s="2243"/>
      <c r="CZ42" s="2243"/>
      <c r="DA42" s="2243"/>
      <c r="DB42" s="2243"/>
      <c r="DC42" s="2243"/>
      <c r="DD42" s="2243"/>
      <c r="DE42" s="2244"/>
      <c r="DF42" s="2242"/>
      <c r="DG42" s="2243"/>
      <c r="DH42" s="2243"/>
      <c r="DI42" s="2243"/>
      <c r="DJ42" s="2243"/>
      <c r="DK42" s="2243"/>
      <c r="DL42" s="2243"/>
      <c r="DM42" s="2243"/>
      <c r="DN42" s="2243"/>
      <c r="DO42" s="2243"/>
      <c r="DP42" s="2244"/>
      <c r="DQ42" s="2242"/>
      <c r="DR42" s="2243"/>
      <c r="DS42" s="2243"/>
      <c r="DT42" s="2243"/>
      <c r="DU42" s="2243"/>
      <c r="DV42" s="2243"/>
      <c r="DW42" s="2243"/>
      <c r="DX42" s="2243"/>
      <c r="DY42" s="2243"/>
      <c r="DZ42" s="2243"/>
      <c r="EA42" s="2244"/>
      <c r="EB42" s="2244"/>
      <c r="EC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E42" s="500"/>
      <c r="EF42" s="500" t="str">
        <f>IF(T42="","",T42)</f>
        <v>Наименование тарифа</v>
      </c>
      <c r="EG42" s="500"/>
      <c r="EH42" s="500"/>
      <c r="EI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416</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2"/>
      <c r="BD43" s="2243"/>
      <c r="BE43" s="2243"/>
      <c r="BF43" s="2243"/>
      <c r="BG43" s="2243"/>
      <c r="BH43" s="2243"/>
      <c r="BI43" s="2243"/>
      <c r="BJ43" s="2243"/>
      <c r="BK43" s="2243"/>
      <c r="BL43" s="2243"/>
      <c r="BM43" s="2244"/>
      <c r="BN43" s="2242"/>
      <c r="BO43" s="2243"/>
      <c r="BP43" s="2243"/>
      <c r="BQ43" s="2243"/>
      <c r="BR43" s="2243"/>
      <c r="BS43" s="2243"/>
      <c r="BT43" s="2243"/>
      <c r="BU43" s="2243"/>
      <c r="BV43" s="2243"/>
      <c r="BW43" s="2243"/>
      <c r="BX43" s="2244"/>
      <c r="BY43" s="2242"/>
      <c r="BZ43" s="2243"/>
      <c r="CA43" s="2243"/>
      <c r="CB43" s="2243"/>
      <c r="CC43" s="2243"/>
      <c r="CD43" s="2243"/>
      <c r="CE43" s="2243"/>
      <c r="CF43" s="2243"/>
      <c r="CG43" s="2243"/>
      <c r="CH43" s="2243"/>
      <c r="CI43" s="2244"/>
      <c r="CJ43" s="2242"/>
      <c r="CK43" s="2243"/>
      <c r="CL43" s="2243"/>
      <c r="CM43" s="2243"/>
      <c r="CN43" s="2243"/>
      <c r="CO43" s="2243"/>
      <c r="CP43" s="2243"/>
      <c r="CQ43" s="2243"/>
      <c r="CR43" s="2243"/>
      <c r="CS43" s="2243"/>
      <c r="CT43" s="2244"/>
      <c r="CU43" s="2242"/>
      <c r="CV43" s="2243"/>
      <c r="CW43" s="2243"/>
      <c r="CX43" s="2243"/>
      <c r="CY43" s="2243"/>
      <c r="CZ43" s="2243"/>
      <c r="DA43" s="2243"/>
      <c r="DB43" s="2243"/>
      <c r="DC43" s="2243"/>
      <c r="DD43" s="2243"/>
      <c r="DE43" s="2244"/>
      <c r="DF43" s="2242"/>
      <c r="DG43" s="2243"/>
      <c r="DH43" s="2243"/>
      <c r="DI43" s="2243"/>
      <c r="DJ43" s="2243"/>
      <c r="DK43" s="2243"/>
      <c r="DL43" s="2243"/>
      <c r="DM43" s="2243"/>
      <c r="DN43" s="2243"/>
      <c r="DO43" s="2243"/>
      <c r="DP43" s="2244"/>
      <c r="DQ43" s="2242"/>
      <c r="DR43" s="2243"/>
      <c r="DS43" s="2243"/>
      <c r="DT43" s="2243"/>
      <c r="DU43" s="2243"/>
      <c r="DV43" s="2243"/>
      <c r="DW43" s="2243"/>
      <c r="DX43" s="2243"/>
      <c r="DY43" s="2243"/>
      <c r="DZ43" s="2243"/>
      <c r="EA43" s="2244"/>
      <c r="EB43" s="2244"/>
      <c r="EC43" s="1258" t="s">
        <v>417</v>
      </c>
      <c r="EE43" s="500"/>
      <c r="EF43" s="500" t="str">
        <f>IF(T43="","",T43)</f>
        <v>Территория действия тарифа</v>
      </c>
      <c r="EG43" s="500"/>
      <c r="EH43" s="500"/>
      <c r="EI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546</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2"/>
      <c r="BD44" s="2243"/>
      <c r="BE44" s="2243"/>
      <c r="BF44" s="2243"/>
      <c r="BG44" s="2243"/>
      <c r="BH44" s="2243"/>
      <c r="BI44" s="2243"/>
      <c r="BJ44" s="2243"/>
      <c r="BK44" s="2243"/>
      <c r="BL44" s="2243"/>
      <c r="BM44" s="2244"/>
      <c r="BN44" s="2242"/>
      <c r="BO44" s="2243"/>
      <c r="BP44" s="2243"/>
      <c r="BQ44" s="2243"/>
      <c r="BR44" s="2243"/>
      <c r="BS44" s="2243"/>
      <c r="BT44" s="2243"/>
      <c r="BU44" s="2243"/>
      <c r="BV44" s="2243"/>
      <c r="BW44" s="2243"/>
      <c r="BX44" s="2244"/>
      <c r="BY44" s="2242"/>
      <c r="BZ44" s="2243"/>
      <c r="CA44" s="2243"/>
      <c r="CB44" s="2243"/>
      <c r="CC44" s="2243"/>
      <c r="CD44" s="2243"/>
      <c r="CE44" s="2243"/>
      <c r="CF44" s="2243"/>
      <c r="CG44" s="2243"/>
      <c r="CH44" s="2243"/>
      <c r="CI44" s="2244"/>
      <c r="CJ44" s="2242"/>
      <c r="CK44" s="2243"/>
      <c r="CL44" s="2243"/>
      <c r="CM44" s="2243"/>
      <c r="CN44" s="2243"/>
      <c r="CO44" s="2243"/>
      <c r="CP44" s="2243"/>
      <c r="CQ44" s="2243"/>
      <c r="CR44" s="2243"/>
      <c r="CS44" s="2243"/>
      <c r="CT44" s="2244"/>
      <c r="CU44" s="2242"/>
      <c r="CV44" s="2243"/>
      <c r="CW44" s="2243"/>
      <c r="CX44" s="2243"/>
      <c r="CY44" s="2243"/>
      <c r="CZ44" s="2243"/>
      <c r="DA44" s="2243"/>
      <c r="DB44" s="2243"/>
      <c r="DC44" s="2243"/>
      <c r="DD44" s="2243"/>
      <c r="DE44" s="2244"/>
      <c r="DF44" s="2242"/>
      <c r="DG44" s="2243"/>
      <c r="DH44" s="2243"/>
      <c r="DI44" s="2243"/>
      <c r="DJ44" s="2243"/>
      <c r="DK44" s="2243"/>
      <c r="DL44" s="2243"/>
      <c r="DM44" s="2243"/>
      <c r="DN44" s="2243"/>
      <c r="DO44" s="2243"/>
      <c r="DP44" s="2244"/>
      <c r="DQ44" s="2242"/>
      <c r="DR44" s="2243"/>
      <c r="DS44" s="2243"/>
      <c r="DT44" s="2243"/>
      <c r="DU44" s="2243"/>
      <c r="DV44" s="2243"/>
      <c r="DW44" s="2243"/>
      <c r="DX44" s="2243"/>
      <c r="DY44" s="2243"/>
      <c r="DZ44" s="2243"/>
      <c r="EA44" s="2244"/>
      <c r="EB44" s="2244"/>
      <c r="EC44" s="1258" t="s">
        <v>547</v>
      </c>
      <c r="EE44" s="500"/>
      <c r="EF44" s="500" t="str">
        <f>IF(T44="","",T44)</f>
        <v>Наименование централизованной системы горячего водоснабжения</v>
      </c>
      <c r="EG44" s="500"/>
      <c r="EH44" s="500"/>
      <c r="EI44" s="1155">
        <v>23</v>
      </c>
    </row>
    <row customHeight="1" ht="24">
      <c r="A45" s="1363" t="s">
        <v>254</v>
      </c>
      <c r="B45" s="1363" t="s">
        <v>255</v>
      </c>
      <c r="C45" s="1363" t="s">
        <v>256</v>
      </c>
      <c r="D45" s="1363" t="s">
        <v>558</v>
      </c>
      <c r="E45" s="2259"/>
      <c r="F45" s="2259"/>
      <c r="G45" s="2259"/>
      <c r="H45" s="2259"/>
      <c r="I45" s="2256" t="str">
        <f>S44&amp;".1"</f>
        <v>1.1.1.1</v>
      </c>
      <c r="J45" s="1363"/>
      <c r="K45" s="1363"/>
      <c r="L45" s="1364"/>
      <c r="P45" s="2257">
        <v>1</v>
      </c>
      <c r="Q45" s="1481"/>
      <c r="R45" s="356"/>
      <c r="S45" s="1493" t="str">
        <f>$I45</f>
        <v>1.1.1.1</v>
      </c>
      <c r="T45" s="285" t="s">
        <v>499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0"/>
      <c r="BD45" s="2351"/>
      <c r="BE45" s="2351"/>
      <c r="BF45" s="2351"/>
      <c r="BG45" s="2351"/>
      <c r="BH45" s="2351"/>
      <c r="BI45" s="2351"/>
      <c r="BJ45" s="2351"/>
      <c r="BK45" s="2351"/>
      <c r="BL45" s="2351"/>
      <c r="BM45" s="2352"/>
      <c r="BN45" s="2350"/>
      <c r="BO45" s="2351"/>
      <c r="BP45" s="2351"/>
      <c r="BQ45" s="2351"/>
      <c r="BR45" s="2351"/>
      <c r="BS45" s="2351"/>
      <c r="BT45" s="2351"/>
      <c r="BU45" s="2351"/>
      <c r="BV45" s="2351"/>
      <c r="BW45" s="2351"/>
      <c r="BX45" s="2352"/>
      <c r="BY45" s="2350"/>
      <c r="BZ45" s="2351"/>
      <c r="CA45" s="2351"/>
      <c r="CB45" s="2351"/>
      <c r="CC45" s="2351"/>
      <c r="CD45" s="2351"/>
      <c r="CE45" s="2351"/>
      <c r="CF45" s="2351"/>
      <c r="CG45" s="2351"/>
      <c r="CH45" s="2351"/>
      <c r="CI45" s="2352"/>
      <c r="CJ45" s="2350"/>
      <c r="CK45" s="2351"/>
      <c r="CL45" s="2351"/>
      <c r="CM45" s="2351"/>
      <c r="CN45" s="2351"/>
      <c r="CO45" s="2351"/>
      <c r="CP45" s="2351"/>
      <c r="CQ45" s="2351"/>
      <c r="CR45" s="2351"/>
      <c r="CS45" s="2351"/>
      <c r="CT45" s="2352"/>
      <c r="CU45" s="2350"/>
      <c r="CV45" s="2351"/>
      <c r="CW45" s="2351"/>
      <c r="CX45" s="2351"/>
      <c r="CY45" s="2351"/>
      <c r="CZ45" s="2351"/>
      <c r="DA45" s="2351"/>
      <c r="DB45" s="2351"/>
      <c r="DC45" s="2351"/>
      <c r="DD45" s="2351"/>
      <c r="DE45" s="2352"/>
      <c r="DF45" s="2350"/>
      <c r="DG45" s="2351"/>
      <c r="DH45" s="2351"/>
      <c r="DI45" s="2351"/>
      <c r="DJ45" s="2351"/>
      <c r="DK45" s="2351"/>
      <c r="DL45" s="2351"/>
      <c r="DM45" s="2351"/>
      <c r="DN45" s="2351"/>
      <c r="DO45" s="2351"/>
      <c r="DP45" s="2352"/>
      <c r="DQ45" s="2350"/>
      <c r="DR45" s="2351"/>
      <c r="DS45" s="2351"/>
      <c r="DT45" s="2351"/>
      <c r="DU45" s="2351"/>
      <c r="DV45" s="2351"/>
      <c r="DW45" s="2351"/>
      <c r="DX45" s="2351"/>
      <c r="DY45" s="2351"/>
      <c r="DZ45" s="2351"/>
      <c r="EA45" s="2352"/>
      <c r="EB45" s="2355"/>
      <c r="EC45" s="1258" t="s">
        <v>500</v>
      </c>
      <c r="EE45" s="500"/>
      <c r="EF45" s="500" t="str">
        <f>IF(T45="","",T45)</f>
        <v>Наименование признака дифференциации</v>
      </c>
      <c r="EG45" s="500"/>
      <c r="EH45" s="500"/>
      <c r="EI45" s="1155">
        <v>23</v>
      </c>
    </row>
    <row customHeight="1" ht="24">
      <c r="A46" s="1363" t="s">
        <v>254</v>
      </c>
      <c r="B46" s="1363" t="s">
        <v>255</v>
      </c>
      <c r="C46" s="1363" t="s">
        <v>256</v>
      </c>
      <c r="D46" s="1363" t="s">
        <v>558</v>
      </c>
      <c r="E46" s="2259"/>
      <c r="F46" s="2259"/>
      <c r="G46" s="2259"/>
      <c r="H46" s="2259"/>
      <c r="I46" s="2286"/>
      <c r="J46" s="2256" t="str">
        <f>I45&amp;".1"</f>
        <v>1.1.1.1.1</v>
      </c>
      <c r="K46" s="1363"/>
      <c r="L46" s="1364" t="s">
        <v>425</v>
      </c>
      <c r="P46" s="2257"/>
      <c r="Q46" s="2257">
        <v>1</v>
      </c>
      <c r="R46" s="357"/>
      <c r="S46" s="1493" t="str">
        <f>$J46</f>
        <v>1.1.1.1.1</v>
      </c>
      <c r="T46" s="286" t="s">
        <v>426</v>
      </c>
      <c r="U46" s="300"/>
      <c r="V46" s="2245"/>
      <c r="W46" s="2246"/>
      <c r="X46" s="2246"/>
      <c r="Y46" s="2246"/>
      <c r="Z46" s="2246"/>
      <c r="AA46" s="2246"/>
      <c r="AB46" s="2246"/>
      <c r="AC46" s="2246"/>
      <c r="AD46" s="2246"/>
      <c r="AE46" s="2246"/>
      <c r="AF46" s="2247"/>
      <c r="AG46" s="2245" t="s">
        <v>559</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5"/>
      <c r="BD46" s="2246"/>
      <c r="BE46" s="2246"/>
      <c r="BF46" s="2246"/>
      <c r="BG46" s="2246"/>
      <c r="BH46" s="2246"/>
      <c r="BI46" s="2246"/>
      <c r="BJ46" s="2246"/>
      <c r="BK46" s="2246"/>
      <c r="BL46" s="2246"/>
      <c r="BM46" s="2247"/>
      <c r="BN46" s="2245"/>
      <c r="BO46" s="2246"/>
      <c r="BP46" s="2246"/>
      <c r="BQ46" s="2246"/>
      <c r="BR46" s="2246"/>
      <c r="BS46" s="2246"/>
      <c r="BT46" s="2246"/>
      <c r="BU46" s="2246"/>
      <c r="BV46" s="2246"/>
      <c r="BW46" s="2246"/>
      <c r="BX46" s="2247"/>
      <c r="BY46" s="2245"/>
      <c r="BZ46" s="2246"/>
      <c r="CA46" s="2246"/>
      <c r="CB46" s="2246"/>
      <c r="CC46" s="2246"/>
      <c r="CD46" s="2246"/>
      <c r="CE46" s="2246"/>
      <c r="CF46" s="2246"/>
      <c r="CG46" s="2246"/>
      <c r="CH46" s="2246"/>
      <c r="CI46" s="2247"/>
      <c r="CJ46" s="2245"/>
      <c r="CK46" s="2246"/>
      <c r="CL46" s="2246"/>
      <c r="CM46" s="2246"/>
      <c r="CN46" s="2246"/>
      <c r="CO46" s="2246"/>
      <c r="CP46" s="2246"/>
      <c r="CQ46" s="2246"/>
      <c r="CR46" s="2246"/>
      <c r="CS46" s="2246"/>
      <c r="CT46" s="2247"/>
      <c r="CU46" s="2245"/>
      <c r="CV46" s="2246"/>
      <c r="CW46" s="2246"/>
      <c r="CX46" s="2246"/>
      <c r="CY46" s="2246"/>
      <c r="CZ46" s="2246"/>
      <c r="DA46" s="2246"/>
      <c r="DB46" s="2246"/>
      <c r="DC46" s="2246"/>
      <c r="DD46" s="2246"/>
      <c r="DE46" s="2247"/>
      <c r="DF46" s="2245"/>
      <c r="DG46" s="2246"/>
      <c r="DH46" s="2246"/>
      <c r="DI46" s="2246"/>
      <c r="DJ46" s="2246"/>
      <c r="DK46" s="2246"/>
      <c r="DL46" s="2246"/>
      <c r="DM46" s="2246"/>
      <c r="DN46" s="2246"/>
      <c r="DO46" s="2246"/>
      <c r="DP46" s="2247"/>
      <c r="DQ46" s="2245"/>
      <c r="DR46" s="2246"/>
      <c r="DS46" s="2246"/>
      <c r="DT46" s="2246"/>
      <c r="DU46" s="2246"/>
      <c r="DV46" s="2246"/>
      <c r="DW46" s="2246"/>
      <c r="DX46" s="2246"/>
      <c r="DY46" s="2246"/>
      <c r="DZ46" s="2246"/>
      <c r="EA46" s="2247"/>
      <c r="EB46" s="2247"/>
      <c r="EC46" s="1307" t="s">
        <v>501</v>
      </c>
      <c r="EE46" s="500"/>
      <c r="EF46" s="500" t="str">
        <f>IF(T46="","",T46)</f>
        <v>Группа потребителей</v>
      </c>
      <c r="EG46" s="500"/>
      <c r="EH46" s="500"/>
      <c r="EI46" s="1155">
        <v>23</v>
      </c>
    </row>
    <row customHeight="1" ht="24">
      <c r="A47" s="1363" t="s">
        <v>254</v>
      </c>
      <c r="B47" s="1363" t="s">
        <v>255</v>
      </c>
      <c r="C47" s="1363" t="s">
        <v>256</v>
      </c>
      <c r="D47" s="1363" t="s">
        <v>558</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267"/>
      <c r="AD47" s="2268" t="s">
        <v>64</v>
      </c>
      <c r="AE47" s="2267"/>
      <c r="AF47" s="2268" t="s">
        <v>64</v>
      </c>
      <c r="AG47" s="751"/>
      <c r="AH47" s="751">
        <v>47.62</v>
      </c>
      <c r="AI47" s="751"/>
      <c r="AJ47" s="751"/>
      <c r="AK47" s="751">
        <v>3379.59</v>
      </c>
      <c r="AL47" s="751"/>
      <c r="AM47" s="751"/>
      <c r="AN47" s="2602">
        <v>44896</v>
      </c>
      <c r="AO47" s="2107" t="s">
        <v>64</v>
      </c>
      <c r="AP47" s="2287">
        <v>45291</v>
      </c>
      <c r="AQ47" s="2107" t="s">
        <v>19</v>
      </c>
      <c r="AR47" s="751"/>
      <c r="AS47" s="751">
        <v>47.62</v>
      </c>
      <c r="AT47" s="751"/>
      <c r="AU47" s="751"/>
      <c r="AV47" s="751">
        <v>3379.59</v>
      </c>
      <c r="AW47" s="751"/>
      <c r="AX47" s="751"/>
      <c r="AY47" s="2267"/>
      <c r="AZ47" s="2268" t="s">
        <v>64</v>
      </c>
      <c r="BA47" s="2267"/>
      <c r="BB47" s="2268" t="s">
        <v>64</v>
      </c>
      <c r="BC47" s="751"/>
      <c r="BD47" s="751">
        <v>72.61</v>
      </c>
      <c r="BE47" s="751"/>
      <c r="BF47" s="751"/>
      <c r="BG47" s="751">
        <v>9698.42</v>
      </c>
      <c r="BH47" s="751"/>
      <c r="BI47" s="751"/>
      <c r="BJ47" s="2267"/>
      <c r="BK47" s="2268" t="s">
        <v>64</v>
      </c>
      <c r="BL47" s="2267"/>
      <c r="BM47" s="2268" t="s">
        <v>64</v>
      </c>
      <c r="BN47" s="751"/>
      <c r="BO47" s="751">
        <v>67.78</v>
      </c>
      <c r="BP47" s="751"/>
      <c r="BQ47" s="751"/>
      <c r="BR47" s="751">
        <v>5965.17</v>
      </c>
      <c r="BS47" s="751"/>
      <c r="BT47" s="751"/>
      <c r="BU47" s="2267"/>
      <c r="BV47" s="2268" t="s">
        <v>64</v>
      </c>
      <c r="BW47" s="2267"/>
      <c r="BX47" s="2268" t="s">
        <v>64</v>
      </c>
      <c r="BY47" s="751"/>
      <c r="BZ47" s="751">
        <v>67.78</v>
      </c>
      <c r="CA47" s="751"/>
      <c r="CB47" s="751"/>
      <c r="CC47" s="751">
        <v>5965.17</v>
      </c>
      <c r="CD47" s="751"/>
      <c r="CE47" s="751"/>
      <c r="CF47" s="2267"/>
      <c r="CG47" s="2268" t="s">
        <v>64</v>
      </c>
      <c r="CH47" s="2267"/>
      <c r="CI47" s="2268" t="s">
        <v>64</v>
      </c>
      <c r="CJ47" s="751"/>
      <c r="CK47" s="751">
        <v>64.68</v>
      </c>
      <c r="CL47" s="751"/>
      <c r="CM47" s="751"/>
      <c r="CN47" s="751">
        <v>5965.17</v>
      </c>
      <c r="CO47" s="751"/>
      <c r="CP47" s="751"/>
      <c r="CQ47" s="2267"/>
      <c r="CR47" s="2268" t="s">
        <v>64</v>
      </c>
      <c r="CS47" s="2267"/>
      <c r="CT47" s="2268" t="s">
        <v>64</v>
      </c>
      <c r="CU47" s="751"/>
      <c r="CV47" s="751">
        <v>64.68</v>
      </c>
      <c r="CW47" s="751"/>
      <c r="CX47" s="751"/>
      <c r="CY47" s="751">
        <v>6878.53</v>
      </c>
      <c r="CZ47" s="751"/>
      <c r="DA47" s="751"/>
      <c r="DB47" s="2267"/>
      <c r="DC47" s="2268" t="s">
        <v>64</v>
      </c>
      <c r="DD47" s="2267"/>
      <c r="DE47" s="2268" t="s">
        <v>64</v>
      </c>
      <c r="DF47" s="751"/>
      <c r="DG47" s="751">
        <v>54.22</v>
      </c>
      <c r="DH47" s="751"/>
      <c r="DI47" s="751"/>
      <c r="DJ47" s="751">
        <v>3320.78</v>
      </c>
      <c r="DK47" s="751"/>
      <c r="DL47" s="751"/>
      <c r="DM47" s="2267"/>
      <c r="DN47" s="2268" t="s">
        <v>64</v>
      </c>
      <c r="DO47" s="2267"/>
      <c r="DP47" s="2268" t="s">
        <v>64</v>
      </c>
      <c r="DQ47" s="751"/>
      <c r="DR47" s="751">
        <v>54.22</v>
      </c>
      <c r="DS47" s="751"/>
      <c r="DT47" s="751"/>
      <c r="DU47" s="751">
        <v>3320.78</v>
      </c>
      <c r="DV47" s="751"/>
      <c r="DW47" s="751"/>
      <c r="DX47" s="2267"/>
      <c r="DY47" s="2268" t="s">
        <v>64</v>
      </c>
      <c r="DZ47" s="2267"/>
      <c r="EA47" s="2268" t="s">
        <v>64</v>
      </c>
      <c r="EB47" s="1438"/>
      <c r="EC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D47" s="511">
        <f>STRCHECKDATE(V48:EB48)</f>
      </c>
      <c r="EE47" s="500"/>
      <c r="EF47" s="500" t="str">
        <f>IF(T47="","",T47)</f>
        <v/>
      </c>
      <c r="EG47" s="500"/>
      <c r="EH47" s="500"/>
      <c r="EI47" s="1155">
        <v>23</v>
      </c>
    </row>
    <row customHeight="1" ht="0">
      <c r="A48" s="1363" t="s">
        <v>254</v>
      </c>
      <c r="B48" s="1363" t="s">
        <v>255</v>
      </c>
      <c r="C48" s="1363" t="s">
        <v>256</v>
      </c>
      <c r="D48" s="1363" t="s">
        <v>558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360"/>
      <c r="AS48" s="1360"/>
      <c r="AT48" s="1360"/>
      <c r="AU48" s="1360"/>
      <c r="AV48" s="1360"/>
      <c r="AW48" s="1360"/>
      <c r="AX48" s="1360"/>
      <c r="AY48" s="2268"/>
      <c r="AZ48" s="2268"/>
      <c r="BA48" s="2268"/>
      <c r="BB48" s="2268"/>
      <c r="BC48" s="1360"/>
      <c r="BD48" s="1360"/>
      <c r="BE48" s="1360"/>
      <c r="BF48" s="1360"/>
      <c r="BG48" s="1360"/>
      <c r="BH48" s="1360"/>
      <c r="BI48" s="1360"/>
      <c r="BJ48" s="2268"/>
      <c r="BK48" s="2268"/>
      <c r="BL48" s="2268"/>
      <c r="BM48" s="2268"/>
      <c r="BN48" s="1360"/>
      <c r="BO48" s="1360"/>
      <c r="BP48" s="1360"/>
      <c r="BQ48" s="1360"/>
      <c r="BR48" s="1360"/>
      <c r="BS48" s="1360"/>
      <c r="BT48" s="1360"/>
      <c r="BU48" s="2268"/>
      <c r="BV48" s="2268"/>
      <c r="BW48" s="2268"/>
      <c r="BX48" s="2268"/>
      <c r="BY48" s="1360"/>
      <c r="BZ48" s="1360"/>
      <c r="CA48" s="1360"/>
      <c r="CB48" s="1360"/>
      <c r="CC48" s="1360"/>
      <c r="CD48" s="1360"/>
      <c r="CE48" s="1360"/>
      <c r="CF48" s="2268"/>
      <c r="CG48" s="2268"/>
      <c r="CH48" s="2268"/>
      <c r="CI48" s="2268"/>
      <c r="CJ48" s="1360"/>
      <c r="CK48" s="1360"/>
      <c r="CL48" s="1360"/>
      <c r="CM48" s="1360"/>
      <c r="CN48" s="1360"/>
      <c r="CO48" s="1360"/>
      <c r="CP48" s="1360"/>
      <c r="CQ48" s="2268"/>
      <c r="CR48" s="2268"/>
      <c r="CS48" s="2268"/>
      <c r="CT48" s="2268"/>
      <c r="CU48" s="1360"/>
      <c r="CV48" s="1360"/>
      <c r="CW48" s="1360"/>
      <c r="CX48" s="1360"/>
      <c r="CY48" s="1360"/>
      <c r="CZ48" s="1360"/>
      <c r="DA48" s="1360"/>
      <c r="DB48" s="2268"/>
      <c r="DC48" s="2268"/>
      <c r="DD48" s="2268"/>
      <c r="DE48" s="2268"/>
      <c r="DF48" s="1360"/>
      <c r="DG48" s="1360"/>
      <c r="DH48" s="1360"/>
      <c r="DI48" s="1360"/>
      <c r="DJ48" s="1360"/>
      <c r="DK48" s="1360"/>
      <c r="DL48" s="1360"/>
      <c r="DM48" s="2268"/>
      <c r="DN48" s="2268"/>
      <c r="DO48" s="2268"/>
      <c r="DP48" s="2268"/>
      <c r="DQ48" s="1360"/>
      <c r="DR48" s="1360"/>
      <c r="DS48" s="1360"/>
      <c r="DT48" s="1360"/>
      <c r="DU48" s="1360"/>
      <c r="DV48" s="1360"/>
      <c r="DW48" s="1360"/>
      <c r="DX48" s="2268"/>
      <c r="DY48" s="2268"/>
      <c r="DZ48" s="2268"/>
      <c r="EA48" s="2268"/>
      <c r="EB48" s="1439"/>
      <c r="EC48" s="2349"/>
      <c r="EE48" s="500"/>
      <c r="EF48" s="500" t="str">
        <f>IF(T48="","",T48)</f>
        <v/>
      </c>
      <c r="EG48" s="500"/>
      <c r="EH48" s="500"/>
      <c r="EI48" s="1155">
        <v>0</v>
      </c>
    </row>
    <row customHeight="1" ht="21">
      <c r="A49" s="1363" t="s">
        <v>254</v>
      </c>
      <c r="B49" s="1363" t="s">
        <v>255</v>
      </c>
      <c r="C49" s="1363" t="s">
        <v>256</v>
      </c>
      <c r="D49" s="1363" t="s">
        <v>558</v>
      </c>
      <c r="E49" s="2259"/>
      <c r="F49" s="2259"/>
      <c r="G49" s="2259"/>
      <c r="H49" s="2259"/>
      <c r="I49" s="2286"/>
      <c r="J49" s="2256"/>
      <c r="K49" s="1363"/>
      <c r="L49" s="1364"/>
      <c r="P49" s="2257"/>
      <c r="Q49" s="2257"/>
      <c r="R49" s="356"/>
      <c r="S49" s="1278"/>
      <c r="T49" s="287" t="s">
        <v>502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939"/>
      <c r="AS49" s="2940"/>
      <c r="AT49" s="2941"/>
      <c r="AU49" s="2942"/>
      <c r="AV49" s="2943"/>
      <c r="AW49" s="2944"/>
      <c r="AX49" s="2945"/>
      <c r="AY49" s="2946"/>
      <c r="AZ49" s="2947"/>
      <c r="BA49" s="2948"/>
      <c r="BB49" s="2949"/>
      <c r="BC49" s="2950"/>
      <c r="BD49" s="2951"/>
      <c r="BE49" s="2952"/>
      <c r="BF49" s="2953"/>
      <c r="BG49" s="2954"/>
      <c r="BH49" s="2955"/>
      <c r="BI49" s="2956"/>
      <c r="BJ49" s="2957"/>
      <c r="BK49" s="2958"/>
      <c r="BL49" s="2959"/>
      <c r="BM49" s="2960"/>
      <c r="BN49" s="2961"/>
      <c r="BO49" s="2962"/>
      <c r="BP49" s="2963"/>
      <c r="BQ49" s="2964"/>
      <c r="BR49" s="2965"/>
      <c r="BS49" s="2966"/>
      <c r="BT49" s="2967"/>
      <c r="BU49" s="2968"/>
      <c r="BV49" s="2969"/>
      <c r="BW49" s="2970"/>
      <c r="BX49" s="2971"/>
      <c r="BY49" s="2972"/>
      <c r="BZ49" s="2973"/>
      <c r="CA49" s="2974"/>
      <c r="CB49" s="2975"/>
      <c r="CC49" s="2976"/>
      <c r="CD49" s="2977"/>
      <c r="CE49" s="2978"/>
      <c r="CF49" s="2979"/>
      <c r="CG49" s="2980"/>
      <c r="CH49" s="2981"/>
      <c r="CI49" s="2982"/>
      <c r="CJ49" s="2983"/>
      <c r="CK49" s="2984"/>
      <c r="CL49" s="2985"/>
      <c r="CM49" s="2986"/>
      <c r="CN49" s="2987"/>
      <c r="CO49" s="2988"/>
      <c r="CP49" s="2989"/>
      <c r="CQ49" s="2990"/>
      <c r="CR49" s="2991"/>
      <c r="CS49" s="2992"/>
      <c r="CT49" s="2993"/>
      <c r="CU49" s="2994"/>
      <c r="CV49" s="2995"/>
      <c r="CW49" s="2996"/>
      <c r="CX49" s="2997"/>
      <c r="CY49" s="2998"/>
      <c r="CZ49" s="2999"/>
      <c r="DA49" s="3000"/>
      <c r="DB49" s="3001"/>
      <c r="DC49" s="3002"/>
      <c r="DD49" s="3003"/>
      <c r="DE49" s="3004"/>
      <c r="DF49" s="3005"/>
      <c r="DG49" s="3006"/>
      <c r="DH49" s="3007"/>
      <c r="DI49" s="3008"/>
      <c r="DJ49" s="3009"/>
      <c r="DK49" s="3010"/>
      <c r="DL49" s="3011"/>
      <c r="DM49" s="3012"/>
      <c r="DN49" s="3013"/>
      <c r="DO49" s="3014"/>
      <c r="DP49" s="3015"/>
      <c r="DQ49" s="3016"/>
      <c r="DR49" s="3017"/>
      <c r="DS49" s="3018"/>
      <c r="DT49" s="3019"/>
      <c r="DU49" s="3020"/>
      <c r="DV49" s="3021"/>
      <c r="DW49" s="3022"/>
      <c r="DX49" s="3023"/>
      <c r="DY49" s="3024"/>
      <c r="DZ49" s="3025"/>
      <c r="EA49" s="3026"/>
      <c r="EB49" s="367"/>
      <c r="EC49" s="1258" t="s">
        <v>503</v>
      </c>
      <c r="EE49" s="500"/>
      <c r="EF49" s="500" t="str">
        <f>IF(T49="","",T49)</f>
        <v>Добавить значение признака дифференциации</v>
      </c>
      <c r="EG49" s="500"/>
      <c r="EH49" s="500"/>
      <c r="EI49" s="1155">
        <v>20</v>
      </c>
    </row>
    <row customHeight="1" ht="22.049999999999997">
      <c r="A50" s="1363" t="s">
        <v>254</v>
      </c>
      <c r="B50" s="1363" t="s">
        <v>255</v>
      </c>
      <c r="C50" s="1363" t="s">
        <v>256</v>
      </c>
      <c r="D50" s="1363" t="s">
        <v>558</v>
      </c>
      <c r="E50" s="2259"/>
      <c r="F50" s="2259"/>
      <c r="G50" s="2259"/>
      <c r="H50" s="2259"/>
      <c r="I50" s="2256"/>
      <c r="J50" s="1363"/>
      <c r="K50" s="1363"/>
      <c r="L50" s="1364"/>
      <c r="P50" s="2257"/>
      <c r="Q50" s="1481"/>
      <c r="R50" s="356"/>
      <c r="S50" s="1278"/>
      <c r="T50" s="365" t="s">
        <v>431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027"/>
      <c r="AS50" s="3028"/>
      <c r="AT50" s="3029"/>
      <c r="AU50" s="3030"/>
      <c r="AV50" s="3031"/>
      <c r="AW50" s="3032"/>
      <c r="AX50" s="3033"/>
      <c r="AY50" s="3034"/>
      <c r="AZ50" s="3035"/>
      <c r="BA50" s="3036"/>
      <c r="BB50" s="3037"/>
      <c r="BC50" s="3038"/>
      <c r="BD50" s="3039"/>
      <c r="BE50" s="3040"/>
      <c r="BF50" s="3041"/>
      <c r="BG50" s="3042"/>
      <c r="BH50" s="3043"/>
      <c r="BI50" s="3044"/>
      <c r="BJ50" s="3045"/>
      <c r="BK50" s="3046"/>
      <c r="BL50" s="3047"/>
      <c r="BM50" s="3048"/>
      <c r="BN50" s="3049"/>
      <c r="BO50" s="3050"/>
      <c r="BP50" s="3051"/>
      <c r="BQ50" s="3052"/>
      <c r="BR50" s="3053"/>
      <c r="BS50" s="3054"/>
      <c r="BT50" s="3055"/>
      <c r="BU50" s="3056"/>
      <c r="BV50" s="3057"/>
      <c r="BW50" s="3058"/>
      <c r="BX50" s="3059"/>
      <c r="BY50" s="3060"/>
      <c r="BZ50" s="3061"/>
      <c r="CA50" s="3062"/>
      <c r="CB50" s="3063"/>
      <c r="CC50" s="3064"/>
      <c r="CD50" s="3065"/>
      <c r="CE50" s="3066"/>
      <c r="CF50" s="3067"/>
      <c r="CG50" s="3068"/>
      <c r="CH50" s="3069"/>
      <c r="CI50" s="3070"/>
      <c r="CJ50" s="3071"/>
      <c r="CK50" s="3072"/>
      <c r="CL50" s="3073"/>
      <c r="CM50" s="3074"/>
      <c r="CN50" s="3075"/>
      <c r="CO50" s="3076"/>
      <c r="CP50" s="3077"/>
      <c r="CQ50" s="3078"/>
      <c r="CR50" s="3079"/>
      <c r="CS50" s="3080"/>
      <c r="CT50" s="3081"/>
      <c r="CU50" s="3082"/>
      <c r="CV50" s="3083"/>
      <c r="CW50" s="3084"/>
      <c r="CX50" s="3085"/>
      <c r="CY50" s="3086"/>
      <c r="CZ50" s="3087"/>
      <c r="DA50" s="3088"/>
      <c r="DB50" s="3089"/>
      <c r="DC50" s="3090"/>
      <c r="DD50" s="3091"/>
      <c r="DE50" s="3092"/>
      <c r="DF50" s="3093"/>
      <c r="DG50" s="3094"/>
      <c r="DH50" s="3095"/>
      <c r="DI50" s="3096"/>
      <c r="DJ50" s="3097"/>
      <c r="DK50" s="3098"/>
      <c r="DL50" s="3099"/>
      <c r="DM50" s="3100"/>
      <c r="DN50" s="3101"/>
      <c r="DO50" s="3102"/>
      <c r="DP50" s="3103"/>
      <c r="DQ50" s="3104"/>
      <c r="DR50" s="3105"/>
      <c r="DS50" s="3106"/>
      <c r="DT50" s="3107"/>
      <c r="DU50" s="3108"/>
      <c r="DV50" s="3109"/>
      <c r="DW50" s="3110"/>
      <c r="DX50" s="3111"/>
      <c r="DY50" s="3112"/>
      <c r="DZ50" s="3113"/>
      <c r="EA50" s="3114"/>
      <c r="EB50" s="367"/>
      <c r="EC50" s="1440"/>
      <c r="EE50" s="500"/>
      <c r="EF50" s="500" t="str">
        <f>IF(T50="","",T50)</f>
        <v>Добавить группу потребителей</v>
      </c>
      <c r="EG50" s="500"/>
      <c r="EH50" s="500"/>
      <c r="EI50" s="1155">
        <v>21</v>
      </c>
    </row>
    <row customHeight="1" ht="22.049999999999997">
      <c r="A51" s="1363" t="s">
        <v>254</v>
      </c>
      <c r="B51" s="1363" t="s">
        <v>255</v>
      </c>
      <c r="C51" s="1363" t="s">
        <v>256</v>
      </c>
      <c r="D51" s="1363" t="s">
        <v>558</v>
      </c>
      <c r="E51" s="2259"/>
      <c r="F51" s="2259"/>
      <c r="G51" s="2259"/>
      <c r="H51" s="2258"/>
      <c r="I51" s="1363"/>
      <c r="J51" s="1363"/>
      <c r="K51" s="1363"/>
      <c r="L51" s="1364"/>
      <c r="M51" s="1365"/>
      <c r="N51" s="1365"/>
      <c r="O51" s="537"/>
      <c r="P51" s="360"/>
      <c r="Q51" s="375"/>
      <c r="R51" s="355"/>
      <c r="S51" s="1278"/>
      <c r="T51" s="372" t="s">
        <v>504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115"/>
      <c r="AS51" s="3116"/>
      <c r="AT51" s="3117"/>
      <c r="AU51" s="3118"/>
      <c r="AV51" s="3119"/>
      <c r="AW51" s="3120"/>
      <c r="AX51" s="3121"/>
      <c r="AY51" s="3122"/>
      <c r="AZ51" s="3123"/>
      <c r="BA51" s="3124"/>
      <c r="BB51" s="3125"/>
      <c r="BC51" s="3126"/>
      <c r="BD51" s="3127"/>
      <c r="BE51" s="3128"/>
      <c r="BF51" s="3129"/>
      <c r="BG51" s="3130"/>
      <c r="BH51" s="3131"/>
      <c r="BI51" s="3132"/>
      <c r="BJ51" s="3133"/>
      <c r="BK51" s="3134"/>
      <c r="BL51" s="3135"/>
      <c r="BM51" s="3136"/>
      <c r="BN51" s="3137"/>
      <c r="BO51" s="3138"/>
      <c r="BP51" s="3139"/>
      <c r="BQ51" s="3140"/>
      <c r="BR51" s="3141"/>
      <c r="BS51" s="3142"/>
      <c r="BT51" s="3143"/>
      <c r="BU51" s="3144"/>
      <c r="BV51" s="3145"/>
      <c r="BW51" s="3146"/>
      <c r="BX51" s="3147"/>
      <c r="BY51" s="3148"/>
      <c r="BZ51" s="3149"/>
      <c r="CA51" s="3150"/>
      <c r="CB51" s="3151"/>
      <c r="CC51" s="3152"/>
      <c r="CD51" s="3153"/>
      <c r="CE51" s="3154"/>
      <c r="CF51" s="3155"/>
      <c r="CG51" s="3156"/>
      <c r="CH51" s="3157"/>
      <c r="CI51" s="3158"/>
      <c r="CJ51" s="3159"/>
      <c r="CK51" s="3160"/>
      <c r="CL51" s="3161"/>
      <c r="CM51" s="3162"/>
      <c r="CN51" s="3163"/>
      <c r="CO51" s="3164"/>
      <c r="CP51" s="3165"/>
      <c r="CQ51" s="3166"/>
      <c r="CR51" s="3167"/>
      <c r="CS51" s="3168"/>
      <c r="CT51" s="3169"/>
      <c r="CU51" s="3170"/>
      <c r="CV51" s="3171"/>
      <c r="CW51" s="3172"/>
      <c r="CX51" s="3173"/>
      <c r="CY51" s="3174"/>
      <c r="CZ51" s="3175"/>
      <c r="DA51" s="3176"/>
      <c r="DB51" s="3177"/>
      <c r="DC51" s="3178"/>
      <c r="DD51" s="3179"/>
      <c r="DE51" s="3180"/>
      <c r="DF51" s="3181"/>
      <c r="DG51" s="3182"/>
      <c r="DH51" s="3183"/>
      <c r="DI51" s="3184"/>
      <c r="DJ51" s="3185"/>
      <c r="DK51" s="3186"/>
      <c r="DL51" s="3187"/>
      <c r="DM51" s="3188"/>
      <c r="DN51" s="3189"/>
      <c r="DO51" s="3190"/>
      <c r="DP51" s="3191"/>
      <c r="DQ51" s="3192"/>
      <c r="DR51" s="3193"/>
      <c r="DS51" s="3194"/>
      <c r="DT51" s="3195"/>
      <c r="DU51" s="3196"/>
      <c r="DV51" s="3197"/>
      <c r="DW51" s="3198"/>
      <c r="DX51" s="3199"/>
      <c r="DY51" s="3200"/>
      <c r="DZ51" s="3201"/>
      <c r="EA51" s="3202"/>
      <c r="EB51" s="367"/>
      <c r="EC51" s="303"/>
      <c r="EE51" s="500"/>
      <c r="EF51" s="500" t="str">
        <f>IF(T51="","",T51)</f>
        <v>Добавить наименование признака дифференциации</v>
      </c>
      <c r="EG51" s="500"/>
      <c r="EH51" s="500"/>
      <c r="EI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257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c r="DD52" s="1324"/>
      <c r="DE52" s="1324"/>
      <c r="DF52" s="1324"/>
      <c r="DG52" s="1324"/>
      <c r="DH52" s="1324"/>
      <c r="DI52" s="1324"/>
      <c r="DJ52" s="1324"/>
      <c r="DK52" s="1324"/>
      <c r="DL52" s="1324"/>
      <c r="DM52" s="1324"/>
      <c r="DN52" s="1324"/>
      <c r="DO52" s="1324"/>
      <c r="DP52" s="1324"/>
      <c r="DQ52" s="1324"/>
      <c r="DR52" s="1324"/>
      <c r="DS52" s="1324"/>
      <c r="DT52" s="1324"/>
      <c r="DU52" s="1324"/>
      <c r="DV52" s="1324"/>
      <c r="DW52" s="1324"/>
      <c r="DX52" s="1324"/>
      <c r="DY52" s="1324"/>
      <c r="DZ52" s="1324"/>
      <c r="EA52" s="1324"/>
      <c r="EB52" s="1324"/>
      <c r="EC52" s="1324"/>
      <c r="EE52" s="789"/>
      <c r="EF52" s="789" t="str">
        <f>IF(T52="","",T52)</f>
        <v>Добавить централизованную систему для дифференциации</v>
      </c>
      <c r="EG52" s="789"/>
      <c r="EH52" s="789"/>
      <c r="EI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258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E53" s="1324"/>
      <c r="BF53" s="1324"/>
      <c r="BG53" s="1324"/>
      <c r="BH53" s="1324"/>
      <c r="BI53" s="1324"/>
      <c r="BJ53" s="1324"/>
      <c r="BK53" s="1324"/>
      <c r="BL53" s="1324"/>
      <c r="BM53" s="1324"/>
      <c r="BN53" s="1324"/>
      <c r="BO53" s="1324"/>
      <c r="BP53" s="1324"/>
      <c r="BQ53" s="1324"/>
      <c r="BR53" s="1324"/>
      <c r="BS53" s="1324"/>
      <c r="BT53" s="1324"/>
      <c r="BU53" s="1324"/>
      <c r="BV53" s="1324"/>
      <c r="BW53" s="1324"/>
      <c r="BX53" s="1324"/>
      <c r="BY53" s="1324"/>
      <c r="BZ53" s="1324"/>
      <c r="CA53" s="1324"/>
      <c r="CB53" s="1324"/>
      <c r="CC53" s="1324"/>
      <c r="CD53" s="1324"/>
      <c r="CE53" s="1324"/>
      <c r="CF53" s="1324"/>
      <c r="CG53" s="1324"/>
      <c r="CH53" s="1324"/>
      <c r="CI53" s="1324"/>
      <c r="CJ53" s="1324"/>
      <c r="CK53" s="1324"/>
      <c r="CL53" s="1324"/>
      <c r="CM53" s="1324"/>
      <c r="CN53" s="1324"/>
      <c r="CO53" s="1324"/>
      <c r="CP53" s="1324"/>
      <c r="CQ53" s="1324"/>
      <c r="CR53" s="1324"/>
      <c r="CS53" s="1324"/>
      <c r="CT53" s="1324"/>
      <c r="CU53" s="1324"/>
      <c r="CV53" s="1324"/>
      <c r="CW53" s="1324"/>
      <c r="CX53" s="1324"/>
      <c r="CY53" s="1324"/>
      <c r="CZ53" s="1324"/>
      <c r="DA53" s="1324"/>
      <c r="DB53" s="1324"/>
      <c r="DC53" s="1324"/>
      <c r="DD53" s="1324"/>
      <c r="DE53" s="1324"/>
      <c r="DF53" s="1324"/>
      <c r="DG53" s="1324"/>
      <c r="DH53" s="1324"/>
      <c r="DI53" s="1324"/>
      <c r="DJ53" s="1324"/>
      <c r="DK53" s="1324"/>
      <c r="DL53" s="1324"/>
      <c r="DM53" s="1324"/>
      <c r="DN53" s="1324"/>
      <c r="DO53" s="1324"/>
      <c r="DP53" s="1324"/>
      <c r="DQ53" s="1324"/>
      <c r="DR53" s="1324"/>
      <c r="DS53" s="1324"/>
      <c r="DT53" s="1324"/>
      <c r="DU53" s="1324"/>
      <c r="DV53" s="1324"/>
      <c r="DW53" s="1324"/>
      <c r="DX53" s="1324"/>
      <c r="DY53" s="1324"/>
      <c r="DZ53" s="1324"/>
      <c r="EA53" s="1324"/>
      <c r="EB53" s="1324"/>
      <c r="EC53" s="1324"/>
      <c r="EE53" s="500"/>
      <c r="EF53" s="500" t="str">
        <f>IF(T53="","",T53)</f>
        <v>Добавить территорию для дифференциации</v>
      </c>
      <c r="EG53" s="500"/>
      <c r="EH53" s="500"/>
      <c r="EI53" s="511">
        <v>0</v>
      </c>
    </row>
    <row s="1850" customFormat="1" customHeight="1" ht="23.25">
      <c r="A54" s="1363" t="s">
        <v>262</v>
      </c>
      <c r="B54" s="1363"/>
      <c r="C54" s="1363"/>
      <c r="D54" s="1363"/>
      <c r="E54" s="2258" t="s">
        <v>113</v>
      </c>
      <c r="F54" s="1363"/>
      <c r="G54" s="1363"/>
      <c r="H54" s="1363"/>
      <c r="I54" s="1363"/>
      <c r="J54" s="1363"/>
      <c r="K54" s="1363"/>
      <c r="L54" s="1369"/>
      <c r="M54" s="1365"/>
      <c r="N54" s="1365"/>
      <c r="O54" s="1365"/>
      <c r="P54" s="2397"/>
      <c r="Q54" s="1823"/>
      <c r="R54" s="355"/>
      <c r="S54" s="2273" t="str">
        <f>INDEX(PT_DIFFERENTIATION_NUM_NTAR,MATCH(A54,PT_DIFFERENTIATION_NTAR_ID,0))</f>
        <v>2</v>
      </c>
      <c r="T54" s="1525" t="s">
        <v>125</v>
      </c>
      <c r="U54" s="300"/>
      <c r="V54" s="2242"/>
      <c r="W54" s="2243"/>
      <c r="X54" s="2243"/>
      <c r="Y54" s="2243"/>
      <c r="Z54" s="2243"/>
      <c r="AA54" s="2243"/>
      <c r="AB54" s="2243"/>
      <c r="AC54" s="2243"/>
      <c r="AD54" s="2243"/>
      <c r="AE54" s="2243"/>
      <c r="AF54" s="2244"/>
      <c r="AG54" s="2242" t="str">
        <f>INDEX(PT_DIFFERENTIATION_NTAR,MATCH(A54,PT_DIFFERENTIATION_NTAR_ID,0))</f>
        <v>Тариф на горячую воду в закрытой системе горячего водоснабжения, поставляемую группе потребителей "население"
</v>
      </c>
      <c r="AH54" s="2243"/>
      <c r="AI54" s="2243"/>
      <c r="AJ54" s="2243"/>
      <c r="AK54" s="2243"/>
      <c r="AL54" s="2243"/>
      <c r="AM54" s="2243"/>
      <c r="AN54" s="2243"/>
      <c r="AO54" s="2243"/>
      <c r="AP54" s="2243"/>
      <c r="AQ54" s="2243"/>
      <c r="AR54" s="2242"/>
      <c r="AS54" s="2243"/>
      <c r="AT54" s="2243"/>
      <c r="AU54" s="2243"/>
      <c r="AV54" s="2243"/>
      <c r="AW54" s="2243"/>
      <c r="AX54" s="2243"/>
      <c r="AY54" s="2243"/>
      <c r="AZ54" s="2243"/>
      <c r="BA54" s="2243"/>
      <c r="BB54" s="2244"/>
      <c r="BC54" s="2242"/>
      <c r="BD54" s="2243"/>
      <c r="BE54" s="2243"/>
      <c r="BF54" s="2243"/>
      <c r="BG54" s="2243"/>
      <c r="BH54" s="2243"/>
      <c r="BI54" s="2243"/>
      <c r="BJ54" s="2243"/>
      <c r="BK54" s="2243"/>
      <c r="BL54" s="2243"/>
      <c r="BM54" s="2244"/>
      <c r="BN54" s="2242"/>
      <c r="BO54" s="2243"/>
      <c r="BP54" s="2243"/>
      <c r="BQ54" s="2243"/>
      <c r="BR54" s="2243"/>
      <c r="BS54" s="2243"/>
      <c r="BT54" s="2243"/>
      <c r="BU54" s="2243"/>
      <c r="BV54" s="2243"/>
      <c r="BW54" s="2243"/>
      <c r="BX54" s="2244"/>
      <c r="BY54" s="2242"/>
      <c r="BZ54" s="2243"/>
      <c r="CA54" s="2243"/>
      <c r="CB54" s="2243"/>
      <c r="CC54" s="2243"/>
      <c r="CD54" s="2243"/>
      <c r="CE54" s="2243"/>
      <c r="CF54" s="2243"/>
      <c r="CG54" s="2243"/>
      <c r="CH54" s="2243"/>
      <c r="CI54" s="2244"/>
      <c r="CJ54" s="2242"/>
      <c r="CK54" s="2243"/>
      <c r="CL54" s="2243"/>
      <c r="CM54" s="2243"/>
      <c r="CN54" s="2243"/>
      <c r="CO54" s="2243"/>
      <c r="CP54" s="2243"/>
      <c r="CQ54" s="2243"/>
      <c r="CR54" s="2243"/>
      <c r="CS54" s="2243"/>
      <c r="CT54" s="2244"/>
      <c r="CU54" s="2242"/>
      <c r="CV54" s="2243"/>
      <c r="CW54" s="2243"/>
      <c r="CX54" s="2243"/>
      <c r="CY54" s="2243"/>
      <c r="CZ54" s="2243"/>
      <c r="DA54" s="2243"/>
      <c r="DB54" s="2243"/>
      <c r="DC54" s="2243"/>
      <c r="DD54" s="2243"/>
      <c r="DE54" s="2244"/>
      <c r="DF54" s="2242"/>
      <c r="DG54" s="2243"/>
      <c r="DH54" s="2243"/>
      <c r="DI54" s="2243"/>
      <c r="DJ54" s="2243"/>
      <c r="DK54" s="2243"/>
      <c r="DL54" s="2243"/>
      <c r="DM54" s="2243"/>
      <c r="DN54" s="2243"/>
      <c r="DO54" s="2243"/>
      <c r="DP54" s="2244"/>
      <c r="DQ54" s="2242"/>
      <c r="DR54" s="2243"/>
      <c r="DS54" s="2243"/>
      <c r="DT54" s="2243"/>
      <c r="DU54" s="2243"/>
      <c r="DV54" s="2243"/>
      <c r="DW54" s="2243"/>
      <c r="DX54" s="2243"/>
      <c r="DY54" s="2243"/>
      <c r="DZ54" s="2243"/>
      <c r="EA54" s="2244"/>
      <c r="EB54" s="2244"/>
      <c r="EC54"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D54" s="1642"/>
      <c r="EE54" s="1624"/>
      <c r="EF54" s="1624" t="str">
        <f>IF(T54="","",T54)</f>
        <v>Наименование тарифа</v>
      </c>
      <c r="EG54" s="1624"/>
      <c r="EH54" s="1624"/>
      <c r="EI54" s="1635">
        <v>0</v>
      </c>
    </row>
    <row s="1850" customFormat="1" customHeight="1" ht="23.25">
      <c r="A55" s="1363"/>
      <c r="B55" s="1363" t="s">
        <v>263</v>
      </c>
      <c r="C55" s="1363"/>
      <c r="D55" s="1363"/>
      <c r="E55" s="2259">
        <v>1</v>
      </c>
      <c r="F55" s="2258">
        <v>1</v>
      </c>
      <c r="G55" s="1363"/>
      <c r="H55" s="1363"/>
      <c r="I55" s="1363"/>
      <c r="J55" s="1363"/>
      <c r="K55" s="1363"/>
      <c r="L55" s="1369"/>
      <c r="M55" s="1365"/>
      <c r="N55" s="1365"/>
      <c r="O55" s="1365"/>
      <c r="P55" s="2125"/>
      <c r="Q55" s="352"/>
      <c r="R55" s="353"/>
      <c r="S55" s="2273" t="str">
        <f>INDEX(PT_DIFFERENTIATION_NUM_TER,MATCH(B55,PT_DIFFERENTIATION_TER_ID,0))</f>
        <v>2.1</v>
      </c>
      <c r="T55" s="1522" t="s">
        <v>416</v>
      </c>
      <c r="U55" s="300"/>
      <c r="V55" s="2242"/>
      <c r="W55" s="2243"/>
      <c r="X55" s="2243"/>
      <c r="Y55" s="2243"/>
      <c r="Z55" s="2243"/>
      <c r="AA55" s="2243"/>
      <c r="AB55" s="2243"/>
      <c r="AC55" s="2243"/>
      <c r="AD55" s="2243"/>
      <c r="AE55" s="2243"/>
      <c r="AF55" s="2244"/>
      <c r="AG55" s="2242" t="str">
        <f>INDEX(PT_DIFFERENTIATION_TER,MATCH(B55,PT_DIFFERENTIATION_TER_ID,0))</f>
        <v>без дифференциации</v>
      </c>
      <c r="AH55" s="2243"/>
      <c r="AI55" s="2243"/>
      <c r="AJ55" s="2243"/>
      <c r="AK55" s="2243"/>
      <c r="AL55" s="2243"/>
      <c r="AM55" s="2243"/>
      <c r="AN55" s="2243"/>
      <c r="AO55" s="2243"/>
      <c r="AP55" s="2243"/>
      <c r="AQ55" s="2243"/>
      <c r="AR55" s="2242"/>
      <c r="AS55" s="2243"/>
      <c r="AT55" s="2243"/>
      <c r="AU55" s="2243"/>
      <c r="AV55" s="2243"/>
      <c r="AW55" s="2243"/>
      <c r="AX55" s="2243"/>
      <c r="AY55" s="2243"/>
      <c r="AZ55" s="2243"/>
      <c r="BA55" s="2243"/>
      <c r="BB55" s="2244"/>
      <c r="BC55" s="2242"/>
      <c r="BD55" s="2243"/>
      <c r="BE55" s="2243"/>
      <c r="BF55" s="2243"/>
      <c r="BG55" s="2243"/>
      <c r="BH55" s="2243"/>
      <c r="BI55" s="2243"/>
      <c r="BJ55" s="2243"/>
      <c r="BK55" s="2243"/>
      <c r="BL55" s="2243"/>
      <c r="BM55" s="2244"/>
      <c r="BN55" s="2242"/>
      <c r="BO55" s="2243"/>
      <c r="BP55" s="2243"/>
      <c r="BQ55" s="2243"/>
      <c r="BR55" s="2243"/>
      <c r="BS55" s="2243"/>
      <c r="BT55" s="2243"/>
      <c r="BU55" s="2243"/>
      <c r="BV55" s="2243"/>
      <c r="BW55" s="2243"/>
      <c r="BX55" s="2244"/>
      <c r="BY55" s="2242"/>
      <c r="BZ55" s="2243"/>
      <c r="CA55" s="2243"/>
      <c r="CB55" s="2243"/>
      <c r="CC55" s="2243"/>
      <c r="CD55" s="2243"/>
      <c r="CE55" s="2243"/>
      <c r="CF55" s="2243"/>
      <c r="CG55" s="2243"/>
      <c r="CH55" s="2243"/>
      <c r="CI55" s="2244"/>
      <c r="CJ55" s="2242"/>
      <c r="CK55" s="2243"/>
      <c r="CL55" s="2243"/>
      <c r="CM55" s="2243"/>
      <c r="CN55" s="2243"/>
      <c r="CO55" s="2243"/>
      <c r="CP55" s="2243"/>
      <c r="CQ55" s="2243"/>
      <c r="CR55" s="2243"/>
      <c r="CS55" s="2243"/>
      <c r="CT55" s="2244"/>
      <c r="CU55" s="2242"/>
      <c r="CV55" s="2243"/>
      <c r="CW55" s="2243"/>
      <c r="CX55" s="2243"/>
      <c r="CY55" s="2243"/>
      <c r="CZ55" s="2243"/>
      <c r="DA55" s="2243"/>
      <c r="DB55" s="2243"/>
      <c r="DC55" s="2243"/>
      <c r="DD55" s="2243"/>
      <c r="DE55" s="2244"/>
      <c r="DF55" s="2242"/>
      <c r="DG55" s="2243"/>
      <c r="DH55" s="2243"/>
      <c r="DI55" s="2243"/>
      <c r="DJ55" s="2243"/>
      <c r="DK55" s="2243"/>
      <c r="DL55" s="2243"/>
      <c r="DM55" s="2243"/>
      <c r="DN55" s="2243"/>
      <c r="DO55" s="2243"/>
      <c r="DP55" s="2244"/>
      <c r="DQ55" s="2242"/>
      <c r="DR55" s="2243"/>
      <c r="DS55" s="2243"/>
      <c r="DT55" s="2243"/>
      <c r="DU55" s="2243"/>
      <c r="DV55" s="2243"/>
      <c r="DW55" s="2243"/>
      <c r="DX55" s="2243"/>
      <c r="DY55" s="2243"/>
      <c r="DZ55" s="2243"/>
      <c r="EA55" s="2244"/>
      <c r="EB55" s="2244"/>
      <c r="EC55" s="1258" t="s">
        <v>417</v>
      </c>
      <c r="ED55" s="1642"/>
      <c r="EE55" s="1624"/>
      <c r="EF55" s="1624" t="str">
        <f>IF(T55="","",T55)</f>
        <v>Территория действия тарифа</v>
      </c>
      <c r="EG55" s="1624"/>
      <c r="EH55" s="1624"/>
      <c r="EI55" s="1635">
        <v>0</v>
      </c>
    </row>
    <row s="1850" customFormat="1" customHeight="1" ht="23.25">
      <c r="A56" s="1363"/>
      <c r="B56" s="1363"/>
      <c r="C56" s="1363" t="s">
        <v>264</v>
      </c>
      <c r="D56" s="1363"/>
      <c r="E56" s="2259">
        <v>1</v>
      </c>
      <c r="F56" s="2259"/>
      <c r="G56" s="2258">
        <v>1</v>
      </c>
      <c r="H56" s="1363"/>
      <c r="I56" s="1363"/>
      <c r="J56" s="1363"/>
      <c r="K56" s="1363"/>
      <c r="L56" s="1369"/>
      <c r="M56" s="1365"/>
      <c r="N56" s="1365"/>
      <c r="O56" s="1365"/>
      <c r="P56" s="354"/>
      <c r="Q56" s="352"/>
      <c r="R56" s="353"/>
      <c r="S56" s="2273" t="str">
        <f>INDEX(PT_DIFFERENTIATION_NUM_CS,MATCH(C56,PT_DIFFERENTIATION_CS_ID,0))</f>
        <v>2.1.1</v>
      </c>
      <c r="T56" s="309" t="s">
        <v>546</v>
      </c>
      <c r="U56" s="300"/>
      <c r="V56" s="2242"/>
      <c r="W56" s="2243"/>
      <c r="X56" s="2243"/>
      <c r="Y56" s="2243"/>
      <c r="Z56" s="2243"/>
      <c r="AA56" s="2243"/>
      <c r="AB56" s="2243"/>
      <c r="AC56" s="2243"/>
      <c r="AD56" s="2243"/>
      <c r="AE56" s="2243"/>
      <c r="AF56" s="2244"/>
      <c r="AG56" s="2242" t="str">
        <f>INDEX(PT_DIFFERENTIATION_CS,MATCH(C56,PT_DIFFERENTIATION_CS_ID,0))</f>
        <v>без дифференциации</v>
      </c>
      <c r="AH56" s="2243"/>
      <c r="AI56" s="2243"/>
      <c r="AJ56" s="2243"/>
      <c r="AK56" s="2243"/>
      <c r="AL56" s="2243"/>
      <c r="AM56" s="2243"/>
      <c r="AN56" s="2243"/>
      <c r="AO56" s="2243"/>
      <c r="AP56" s="2243"/>
      <c r="AQ56" s="2243"/>
      <c r="AR56" s="2242"/>
      <c r="AS56" s="2243"/>
      <c r="AT56" s="2243"/>
      <c r="AU56" s="2243"/>
      <c r="AV56" s="2243"/>
      <c r="AW56" s="2243"/>
      <c r="AX56" s="2243"/>
      <c r="AY56" s="2243"/>
      <c r="AZ56" s="2243"/>
      <c r="BA56" s="2243"/>
      <c r="BB56" s="2244"/>
      <c r="BC56" s="2242"/>
      <c r="BD56" s="2243"/>
      <c r="BE56" s="2243"/>
      <c r="BF56" s="2243"/>
      <c r="BG56" s="2243"/>
      <c r="BH56" s="2243"/>
      <c r="BI56" s="2243"/>
      <c r="BJ56" s="2243"/>
      <c r="BK56" s="2243"/>
      <c r="BL56" s="2243"/>
      <c r="BM56" s="2244"/>
      <c r="BN56" s="2242"/>
      <c r="BO56" s="2243"/>
      <c r="BP56" s="2243"/>
      <c r="BQ56" s="2243"/>
      <c r="BR56" s="2243"/>
      <c r="BS56" s="2243"/>
      <c r="BT56" s="2243"/>
      <c r="BU56" s="2243"/>
      <c r="BV56" s="2243"/>
      <c r="BW56" s="2243"/>
      <c r="BX56" s="2244"/>
      <c r="BY56" s="2242"/>
      <c r="BZ56" s="2243"/>
      <c r="CA56" s="2243"/>
      <c r="CB56" s="2243"/>
      <c r="CC56" s="2243"/>
      <c r="CD56" s="2243"/>
      <c r="CE56" s="2243"/>
      <c r="CF56" s="2243"/>
      <c r="CG56" s="2243"/>
      <c r="CH56" s="2243"/>
      <c r="CI56" s="2244"/>
      <c r="CJ56" s="2242"/>
      <c r="CK56" s="2243"/>
      <c r="CL56" s="2243"/>
      <c r="CM56" s="2243"/>
      <c r="CN56" s="2243"/>
      <c r="CO56" s="2243"/>
      <c r="CP56" s="2243"/>
      <c r="CQ56" s="2243"/>
      <c r="CR56" s="2243"/>
      <c r="CS56" s="2243"/>
      <c r="CT56" s="2244"/>
      <c r="CU56" s="2242"/>
      <c r="CV56" s="2243"/>
      <c r="CW56" s="2243"/>
      <c r="CX56" s="2243"/>
      <c r="CY56" s="2243"/>
      <c r="CZ56" s="2243"/>
      <c r="DA56" s="2243"/>
      <c r="DB56" s="2243"/>
      <c r="DC56" s="2243"/>
      <c r="DD56" s="2243"/>
      <c r="DE56" s="2244"/>
      <c r="DF56" s="2242"/>
      <c r="DG56" s="2243"/>
      <c r="DH56" s="2243"/>
      <c r="DI56" s="2243"/>
      <c r="DJ56" s="2243"/>
      <c r="DK56" s="2243"/>
      <c r="DL56" s="2243"/>
      <c r="DM56" s="2243"/>
      <c r="DN56" s="2243"/>
      <c r="DO56" s="2243"/>
      <c r="DP56" s="2244"/>
      <c r="DQ56" s="2242"/>
      <c r="DR56" s="2243"/>
      <c r="DS56" s="2243"/>
      <c r="DT56" s="2243"/>
      <c r="DU56" s="2243"/>
      <c r="DV56" s="2243"/>
      <c r="DW56" s="2243"/>
      <c r="DX56" s="2243"/>
      <c r="DY56" s="2243"/>
      <c r="DZ56" s="2243"/>
      <c r="EA56" s="2244"/>
      <c r="EB56" s="2244"/>
      <c r="EC56" s="1258" t="s">
        <v>547</v>
      </c>
      <c r="ED56" s="1642"/>
      <c r="EE56" s="1624"/>
      <c r="EF56" s="1624" t="str">
        <f>IF(T56="","",T56)</f>
        <v>Наименование централизованной системы горячего водоснабжения</v>
      </c>
      <c r="EG56" s="1624"/>
      <c r="EH56" s="1624"/>
      <c r="EI56" s="1635">
        <v>0</v>
      </c>
    </row>
    <row s="1850" customFormat="1" customHeight="1" ht="23.25">
      <c r="A57" s="1363"/>
      <c r="B57" s="1363"/>
      <c r="C57" s="1363"/>
      <c r="D57" s="1363"/>
      <c r="E57" s="2259">
        <v>1</v>
      </c>
      <c r="F57" s="2259"/>
      <c r="G57" s="2259"/>
      <c r="H57" s="2259"/>
      <c r="I57" s="2256" t="str">
        <f>S56&amp;".1"</f>
        <v>2.1.1.1</v>
      </c>
      <c r="J57" s="1363"/>
      <c r="K57" s="1363"/>
      <c r="L57" s="1369"/>
      <c r="M57" s="1776"/>
      <c r="N57" s="1776"/>
      <c r="O57" s="1776"/>
      <c r="P57" s="2374">
        <v>1</v>
      </c>
      <c r="Q57" s="2374"/>
      <c r="R57" s="356"/>
      <c r="S57" s="2273" t="str">
        <f>$I57</f>
        <v>2.1.1.1</v>
      </c>
      <c r="T57" s="285" t="s">
        <v>499</v>
      </c>
      <c r="U57" s="300"/>
      <c r="V57" s="2350"/>
      <c r="W57" s="2351"/>
      <c r="X57" s="2351"/>
      <c r="Y57" s="2351"/>
      <c r="Z57" s="2351"/>
      <c r="AA57" s="2351"/>
      <c r="AB57" s="2351"/>
      <c r="AC57" s="2351"/>
      <c r="AD57" s="2351"/>
      <c r="AE57" s="2351"/>
      <c r="AF57" s="2352"/>
      <c r="AG57" s="2353"/>
      <c r="AH57" s="2354"/>
      <c r="AI57" s="2354"/>
      <c r="AJ57" s="2354"/>
      <c r="AK57" s="2354"/>
      <c r="AL57" s="2354"/>
      <c r="AM57" s="2354"/>
      <c r="AN57" s="2354"/>
      <c r="AO57" s="2354"/>
      <c r="AP57" s="2354"/>
      <c r="AQ57" s="2354"/>
      <c r="AR57" s="2350"/>
      <c r="AS57" s="2351"/>
      <c r="AT57" s="2351"/>
      <c r="AU57" s="2351"/>
      <c r="AV57" s="2351"/>
      <c r="AW57" s="2351"/>
      <c r="AX57" s="2351"/>
      <c r="AY57" s="2351"/>
      <c r="AZ57" s="2351"/>
      <c r="BA57" s="2351"/>
      <c r="BB57" s="2352"/>
      <c r="BC57" s="2350"/>
      <c r="BD57" s="2351"/>
      <c r="BE57" s="2351"/>
      <c r="BF57" s="2351"/>
      <c r="BG57" s="2351"/>
      <c r="BH57" s="2351"/>
      <c r="BI57" s="2351"/>
      <c r="BJ57" s="2351"/>
      <c r="BK57" s="2351"/>
      <c r="BL57" s="2351"/>
      <c r="BM57" s="2352"/>
      <c r="BN57" s="2350"/>
      <c r="BO57" s="2351"/>
      <c r="BP57" s="2351"/>
      <c r="BQ57" s="2351"/>
      <c r="BR57" s="2351"/>
      <c r="BS57" s="2351"/>
      <c r="BT57" s="2351"/>
      <c r="BU57" s="2351"/>
      <c r="BV57" s="2351"/>
      <c r="BW57" s="2351"/>
      <c r="BX57" s="2352"/>
      <c r="BY57" s="2350"/>
      <c r="BZ57" s="2351"/>
      <c r="CA57" s="2351"/>
      <c r="CB57" s="2351"/>
      <c r="CC57" s="2351"/>
      <c r="CD57" s="2351"/>
      <c r="CE57" s="2351"/>
      <c r="CF57" s="2351"/>
      <c r="CG57" s="2351"/>
      <c r="CH57" s="2351"/>
      <c r="CI57" s="2352"/>
      <c r="CJ57" s="2350"/>
      <c r="CK57" s="2351"/>
      <c r="CL57" s="2351"/>
      <c r="CM57" s="2351"/>
      <c r="CN57" s="2351"/>
      <c r="CO57" s="2351"/>
      <c r="CP57" s="2351"/>
      <c r="CQ57" s="2351"/>
      <c r="CR57" s="2351"/>
      <c r="CS57" s="2351"/>
      <c r="CT57" s="2352"/>
      <c r="CU57" s="2350"/>
      <c r="CV57" s="2351"/>
      <c r="CW57" s="2351"/>
      <c r="CX57" s="2351"/>
      <c r="CY57" s="2351"/>
      <c r="CZ57" s="2351"/>
      <c r="DA57" s="2351"/>
      <c r="DB57" s="2351"/>
      <c r="DC57" s="2351"/>
      <c r="DD57" s="2351"/>
      <c r="DE57" s="2352"/>
      <c r="DF57" s="2350"/>
      <c r="DG57" s="2351"/>
      <c r="DH57" s="2351"/>
      <c r="DI57" s="2351"/>
      <c r="DJ57" s="2351"/>
      <c r="DK57" s="2351"/>
      <c r="DL57" s="2351"/>
      <c r="DM57" s="2351"/>
      <c r="DN57" s="2351"/>
      <c r="DO57" s="2351"/>
      <c r="DP57" s="2352"/>
      <c r="DQ57" s="2350"/>
      <c r="DR57" s="2351"/>
      <c r="DS57" s="2351"/>
      <c r="DT57" s="2351"/>
      <c r="DU57" s="2351"/>
      <c r="DV57" s="2351"/>
      <c r="DW57" s="2351"/>
      <c r="DX57" s="2351"/>
      <c r="DY57" s="2351"/>
      <c r="DZ57" s="2351"/>
      <c r="EA57" s="2352"/>
      <c r="EB57" s="2355"/>
      <c r="EC57" s="1258" t="s">
        <v>500</v>
      </c>
      <c r="ED57" s="1642"/>
      <c r="EE57" s="1624"/>
      <c r="EF57" s="1624" t="str">
        <f>IF(T57="","",T57)</f>
        <v>Наименование признака дифференциации</v>
      </c>
      <c r="EG57" s="1624"/>
      <c r="EH57" s="1624"/>
      <c r="EI57" s="1635">
        <v>0</v>
      </c>
    </row>
    <row s="1850" customFormat="1" customHeight="1" ht="23.25">
      <c r="A58" s="1363"/>
      <c r="B58" s="1363"/>
      <c r="C58" s="1363"/>
      <c r="D58" s="1363"/>
      <c r="E58" s="2259">
        <v>1</v>
      </c>
      <c r="F58" s="2259"/>
      <c r="G58" s="2259"/>
      <c r="H58" s="2259"/>
      <c r="I58" s="2286"/>
      <c r="J58" s="2256" t="str">
        <f>I57&amp;".1"</f>
        <v>2.1.1.1.1</v>
      </c>
      <c r="K58" s="1363"/>
      <c r="L58" s="1369" t="s">
        <v>425</v>
      </c>
      <c r="M58" s="1776"/>
      <c r="N58" s="1776"/>
      <c r="O58" s="1776"/>
      <c r="P58" s="2374"/>
      <c r="Q58" s="2374">
        <v>1</v>
      </c>
      <c r="R58" s="357"/>
      <c r="S58" s="2273" t="str">
        <f>$J58</f>
        <v>2.1.1.1.1</v>
      </c>
      <c r="T58" s="286" t="s">
        <v>426</v>
      </c>
      <c r="U58" s="300"/>
      <c r="V58" s="2245"/>
      <c r="W58" s="2246"/>
      <c r="X58" s="2246"/>
      <c r="Y58" s="2246"/>
      <c r="Z58" s="2246"/>
      <c r="AA58" s="2246"/>
      <c r="AB58" s="2246"/>
      <c r="AC58" s="2246"/>
      <c r="AD58" s="2246"/>
      <c r="AE58" s="2246"/>
      <c r="AF58" s="2247"/>
      <c r="AG58" s="2245" t="s">
        <v>560</v>
      </c>
      <c r="AH58" s="2246"/>
      <c r="AI58" s="2246"/>
      <c r="AJ58" s="2246"/>
      <c r="AK58" s="2246"/>
      <c r="AL58" s="2246"/>
      <c r="AM58" s="2246"/>
      <c r="AN58" s="2246"/>
      <c r="AO58" s="2246"/>
      <c r="AP58" s="2246"/>
      <c r="AQ58" s="2246"/>
      <c r="AR58" s="2245"/>
      <c r="AS58" s="2246"/>
      <c r="AT58" s="2246"/>
      <c r="AU58" s="2246"/>
      <c r="AV58" s="2246"/>
      <c r="AW58" s="2246"/>
      <c r="AX58" s="2246"/>
      <c r="AY58" s="2246"/>
      <c r="AZ58" s="2246"/>
      <c r="BA58" s="2246"/>
      <c r="BB58" s="2247"/>
      <c r="BC58" s="2245"/>
      <c r="BD58" s="2246"/>
      <c r="BE58" s="2246"/>
      <c r="BF58" s="2246"/>
      <c r="BG58" s="2246"/>
      <c r="BH58" s="2246"/>
      <c r="BI58" s="2246"/>
      <c r="BJ58" s="2246"/>
      <c r="BK58" s="2246"/>
      <c r="BL58" s="2246"/>
      <c r="BM58" s="2247"/>
      <c r="BN58" s="2245"/>
      <c r="BO58" s="2246"/>
      <c r="BP58" s="2246"/>
      <c r="BQ58" s="2246"/>
      <c r="BR58" s="2246"/>
      <c r="BS58" s="2246"/>
      <c r="BT58" s="2246"/>
      <c r="BU58" s="2246"/>
      <c r="BV58" s="2246"/>
      <c r="BW58" s="2246"/>
      <c r="BX58" s="2247"/>
      <c r="BY58" s="2245"/>
      <c r="BZ58" s="2246"/>
      <c r="CA58" s="2246"/>
      <c r="CB58" s="2246"/>
      <c r="CC58" s="2246"/>
      <c r="CD58" s="2246"/>
      <c r="CE58" s="2246"/>
      <c r="CF58" s="2246"/>
      <c r="CG58" s="2246"/>
      <c r="CH58" s="2246"/>
      <c r="CI58" s="2247"/>
      <c r="CJ58" s="2245"/>
      <c r="CK58" s="2246"/>
      <c r="CL58" s="2246"/>
      <c r="CM58" s="2246"/>
      <c r="CN58" s="2246"/>
      <c r="CO58" s="2246"/>
      <c r="CP58" s="2246"/>
      <c r="CQ58" s="2246"/>
      <c r="CR58" s="2246"/>
      <c r="CS58" s="2246"/>
      <c r="CT58" s="2247"/>
      <c r="CU58" s="2245"/>
      <c r="CV58" s="2246"/>
      <c r="CW58" s="2246"/>
      <c r="CX58" s="2246"/>
      <c r="CY58" s="2246"/>
      <c r="CZ58" s="2246"/>
      <c r="DA58" s="2246"/>
      <c r="DB58" s="2246"/>
      <c r="DC58" s="2246"/>
      <c r="DD58" s="2246"/>
      <c r="DE58" s="2247"/>
      <c r="DF58" s="2245"/>
      <c r="DG58" s="2246"/>
      <c r="DH58" s="2246"/>
      <c r="DI58" s="2246"/>
      <c r="DJ58" s="2246"/>
      <c r="DK58" s="2246"/>
      <c r="DL58" s="2246"/>
      <c r="DM58" s="2246"/>
      <c r="DN58" s="2246"/>
      <c r="DO58" s="2246"/>
      <c r="DP58" s="2247"/>
      <c r="DQ58" s="2245"/>
      <c r="DR58" s="2246"/>
      <c r="DS58" s="2246"/>
      <c r="DT58" s="2246"/>
      <c r="DU58" s="2246"/>
      <c r="DV58" s="2246"/>
      <c r="DW58" s="2246"/>
      <c r="DX58" s="2246"/>
      <c r="DY58" s="2246"/>
      <c r="DZ58" s="2246"/>
      <c r="EA58" s="2247"/>
      <c r="EB58" s="2247"/>
      <c r="EC58" s="1307" t="s">
        <v>501</v>
      </c>
      <c r="ED58" s="1642"/>
      <c r="EE58" s="1624"/>
      <c r="EF58" s="1624" t="str">
        <f>IF(T58="","",T58)</f>
        <v>Группа потребителей</v>
      </c>
      <c r="EG58" s="1624"/>
      <c r="EH58" s="1624"/>
      <c r="EI58" s="1635">
        <v>0</v>
      </c>
    </row>
    <row s="1850" customFormat="1" customHeight="1" ht="23.25">
      <c r="A59" s="1363"/>
      <c r="B59" s="1363"/>
      <c r="C59" s="1363"/>
      <c r="D59" s="1363"/>
      <c r="E59" s="2259">
        <v>1</v>
      </c>
      <c r="F59" s="2259"/>
      <c r="G59" s="2259"/>
      <c r="H59" s="2259"/>
      <c r="I59" s="2286"/>
      <c r="J59" s="2286"/>
      <c r="K59" s="2256" t="str">
        <f>J58&amp;".1"</f>
        <v>2.1.1.1.1.1</v>
      </c>
      <c r="L59" s="1369"/>
      <c r="M59" s="1776"/>
      <c r="N59" s="1776"/>
      <c r="O59" s="1776"/>
      <c r="P59" s="2374"/>
      <c r="Q59" s="2374"/>
      <c r="R59" s="357">
        <v>1</v>
      </c>
      <c r="S59" s="2273" t="str">
        <f>$K59</f>
        <v>2.1.1.1.1.1</v>
      </c>
      <c r="T59" s="1437"/>
      <c r="U59" s="300"/>
      <c r="V59" s="751"/>
      <c r="W59" s="751"/>
      <c r="X59" s="751"/>
      <c r="Y59" s="751"/>
      <c r="Z59" s="751"/>
      <c r="AA59" s="751"/>
      <c r="AB59" s="751"/>
      <c r="AC59" s="2602"/>
      <c r="AD59" s="2107" t="s">
        <v>64</v>
      </c>
      <c r="AE59" s="2602"/>
      <c r="AF59" s="2107" t="s">
        <v>64</v>
      </c>
      <c r="AG59" s="751"/>
      <c r="AH59" s="751">
        <v>42.38</v>
      </c>
      <c r="AI59" s="751"/>
      <c r="AJ59" s="751"/>
      <c r="AK59" s="751">
        <v>3804.36</v>
      </c>
      <c r="AL59" s="751"/>
      <c r="AM59" s="751"/>
      <c r="AN59" s="2602">
        <v>44896</v>
      </c>
      <c r="AO59" s="2107" t="s">
        <v>64</v>
      </c>
      <c r="AP59" s="2287">
        <v>45291</v>
      </c>
      <c r="AQ59" s="2107" t="s">
        <v>64</v>
      </c>
      <c r="AR59" s="751"/>
      <c r="AS59" s="751">
        <v>42.38</v>
      </c>
      <c r="AT59" s="751"/>
      <c r="AU59" s="751"/>
      <c r="AV59" s="751">
        <v>3804.36</v>
      </c>
      <c r="AW59" s="751"/>
      <c r="AX59" s="751"/>
      <c r="AY59" s="2602">
        <v>45292</v>
      </c>
      <c r="AZ59" s="2107" t="s">
        <v>64</v>
      </c>
      <c r="BA59" s="2602">
        <v>45473</v>
      </c>
      <c r="BB59" s="2107" t="s">
        <v>64</v>
      </c>
      <c r="BC59" s="751"/>
      <c r="BD59" s="751">
        <v>46.58</v>
      </c>
      <c r="BE59" s="751"/>
      <c r="BF59" s="751"/>
      <c r="BG59" s="751">
        <v>4000</v>
      </c>
      <c r="BH59" s="751"/>
      <c r="BI59" s="751"/>
      <c r="BJ59" s="2602">
        <v>45474</v>
      </c>
      <c r="BK59" s="2107" t="s">
        <v>64</v>
      </c>
      <c r="BL59" s="2602">
        <v>45657</v>
      </c>
      <c r="BM59" s="2107" t="s">
        <v>64</v>
      </c>
      <c r="BN59" s="751"/>
      <c r="BO59" s="751">
        <v>46.58</v>
      </c>
      <c r="BP59" s="751"/>
      <c r="BQ59" s="751"/>
      <c r="BR59" s="751">
        <v>4000</v>
      </c>
      <c r="BS59" s="751"/>
      <c r="BT59" s="751"/>
      <c r="BU59" s="2602">
        <v>45658</v>
      </c>
      <c r="BV59" s="2107" t="s">
        <v>64</v>
      </c>
      <c r="BW59" s="2602">
        <v>45838</v>
      </c>
      <c r="BX59" s="2107" t="s">
        <v>64</v>
      </c>
      <c r="BY59" s="751"/>
      <c r="BZ59" s="751">
        <v>51.24</v>
      </c>
      <c r="CA59" s="751"/>
      <c r="CB59" s="751"/>
      <c r="CC59" s="751">
        <v>4600</v>
      </c>
      <c r="CD59" s="751"/>
      <c r="CE59" s="751"/>
      <c r="CF59" s="2602">
        <v>45839</v>
      </c>
      <c r="CG59" s="2107" t="s">
        <v>64</v>
      </c>
      <c r="CH59" s="2602">
        <v>46022</v>
      </c>
      <c r="CI59" s="2107" t="s">
        <v>64</v>
      </c>
      <c r="CJ59" s="751"/>
      <c r="CK59" s="751">
        <v>51.24</v>
      </c>
      <c r="CL59" s="751"/>
      <c r="CM59" s="751"/>
      <c r="CN59" s="751">
        <v>4676.66</v>
      </c>
      <c r="CO59" s="751"/>
      <c r="CP59" s="751"/>
      <c r="CQ59" s="2602">
        <v>46023</v>
      </c>
      <c r="CR59" s="2107" t="s">
        <v>64</v>
      </c>
      <c r="CS59" s="2602">
        <v>46295</v>
      </c>
      <c r="CT59" s="2107" t="s">
        <v>64</v>
      </c>
      <c r="CU59" s="751"/>
      <c r="CV59" s="751">
        <v>60.46</v>
      </c>
      <c r="CW59" s="751"/>
      <c r="CX59" s="751"/>
      <c r="CY59" s="751">
        <v>5385.56</v>
      </c>
      <c r="CZ59" s="751"/>
      <c r="DA59" s="751"/>
      <c r="DB59" s="2602">
        <v>46296</v>
      </c>
      <c r="DC59" s="2107" t="s">
        <v>64</v>
      </c>
      <c r="DD59" s="2602">
        <v>46387</v>
      </c>
      <c r="DE59" s="2107" t="s">
        <v>64</v>
      </c>
      <c r="DF59" s="751"/>
      <c r="DG59" s="751">
        <v>47.99</v>
      </c>
      <c r="DH59" s="751"/>
      <c r="DI59" s="751"/>
      <c r="DJ59" s="751">
        <v>3899.35</v>
      </c>
      <c r="DK59" s="751"/>
      <c r="DL59" s="751"/>
      <c r="DM59" s="2602">
        <v>46388</v>
      </c>
      <c r="DN59" s="2107" t="s">
        <v>64</v>
      </c>
      <c r="DO59" s="2602">
        <v>46568</v>
      </c>
      <c r="DP59" s="2107" t="s">
        <v>64</v>
      </c>
      <c r="DQ59" s="751"/>
      <c r="DR59" s="751">
        <v>49.91</v>
      </c>
      <c r="DS59" s="751"/>
      <c r="DT59" s="751"/>
      <c r="DU59" s="751">
        <v>3943.72</v>
      </c>
      <c r="DV59" s="751"/>
      <c r="DW59" s="751"/>
      <c r="DX59" s="2602">
        <v>46569</v>
      </c>
      <c r="DY59" s="2107" t="s">
        <v>64</v>
      </c>
      <c r="DZ59" s="2602">
        <v>46752</v>
      </c>
      <c r="EA59" s="2107" t="s">
        <v>64</v>
      </c>
      <c r="EB59" s="1438"/>
      <c r="EC59"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D59" s="1642">
        <f>STRCHECKDATE(V60:EB60)</f>
      </c>
      <c r="EE59" s="1624"/>
      <c r="EF59" s="1624" t="str">
        <f>IF(T59="","",T59)</f>
        <v/>
      </c>
      <c r="EG59" s="1624"/>
      <c r="EH59" s="1624"/>
      <c r="EI59" s="1635">
        <v>0</v>
      </c>
    </row>
    <row s="1850" customFormat="1" customHeight="1" ht="14.25">
      <c r="A60" s="1363"/>
      <c r="B60" s="1363"/>
      <c r="C60" s="1363"/>
      <c r="D60" s="1363"/>
      <c r="E60" s="2259">
        <v>1</v>
      </c>
      <c r="F60" s="2259"/>
      <c r="G60" s="2259"/>
      <c r="H60" s="2259"/>
      <c r="I60" s="2286"/>
      <c r="J60" s="2286"/>
      <c r="K60" s="2256"/>
      <c r="L60" s="1369"/>
      <c r="M60" s="1776"/>
      <c r="N60" s="1776"/>
      <c r="O60" s="1776"/>
      <c r="P60" s="2374"/>
      <c r="Q60" s="2374"/>
      <c r="R60" s="357"/>
      <c r="S60" s="2513"/>
      <c r="T60" s="300"/>
      <c r="U60" s="300"/>
      <c r="V60" s="325"/>
      <c r="W60" s="325"/>
      <c r="X60" s="325"/>
      <c r="Y60" s="325"/>
      <c r="Z60" s="325"/>
      <c r="AA60" s="325"/>
      <c r="AB60" s="325"/>
      <c r="AC60" s="2309"/>
      <c r="AD60" s="2107"/>
      <c r="AE60" s="2309"/>
      <c r="AF60" s="2107"/>
      <c r="AG60" s="325"/>
      <c r="AH60" s="325"/>
      <c r="AI60" s="325"/>
      <c r="AJ60" s="325"/>
      <c r="AK60" s="325"/>
      <c r="AL60" s="325"/>
      <c r="AM60" s="325"/>
      <c r="AN60" s="2309"/>
      <c r="AO60" s="2107"/>
      <c r="AP60" s="2288"/>
      <c r="AQ60" s="2107"/>
      <c r="AR60" s="325"/>
      <c r="AS60" s="325"/>
      <c r="AT60" s="325"/>
      <c r="AU60" s="325"/>
      <c r="AV60" s="325"/>
      <c r="AW60" s="325"/>
      <c r="AX60" s="325"/>
      <c r="AY60" s="2309"/>
      <c r="AZ60" s="2107"/>
      <c r="BA60" s="2309"/>
      <c r="BB60" s="2107"/>
      <c r="BC60" s="325"/>
      <c r="BD60" s="325"/>
      <c r="BE60" s="325"/>
      <c r="BF60" s="325"/>
      <c r="BG60" s="325"/>
      <c r="BH60" s="325"/>
      <c r="BI60" s="325"/>
      <c r="BJ60" s="2309"/>
      <c r="BK60" s="2107"/>
      <c r="BL60" s="2309"/>
      <c r="BM60" s="2107"/>
      <c r="BN60" s="325"/>
      <c r="BO60" s="325"/>
      <c r="BP60" s="325"/>
      <c r="BQ60" s="325"/>
      <c r="BR60" s="325"/>
      <c r="BS60" s="325"/>
      <c r="BT60" s="325"/>
      <c r="BU60" s="2309"/>
      <c r="BV60" s="2107"/>
      <c r="BW60" s="2309"/>
      <c r="BX60" s="2107"/>
      <c r="BY60" s="325"/>
      <c r="BZ60" s="325"/>
      <c r="CA60" s="325"/>
      <c r="CB60" s="325"/>
      <c r="CC60" s="325"/>
      <c r="CD60" s="325"/>
      <c r="CE60" s="325"/>
      <c r="CF60" s="2309"/>
      <c r="CG60" s="2107"/>
      <c r="CH60" s="2309"/>
      <c r="CI60" s="2107"/>
      <c r="CJ60" s="325"/>
      <c r="CK60" s="325"/>
      <c r="CL60" s="325"/>
      <c r="CM60" s="325"/>
      <c r="CN60" s="325"/>
      <c r="CO60" s="325"/>
      <c r="CP60" s="325"/>
      <c r="CQ60" s="2309"/>
      <c r="CR60" s="2107"/>
      <c r="CS60" s="2309"/>
      <c r="CT60" s="2107"/>
      <c r="CU60" s="325"/>
      <c r="CV60" s="325"/>
      <c r="CW60" s="325"/>
      <c r="CX60" s="325"/>
      <c r="CY60" s="325"/>
      <c r="CZ60" s="325"/>
      <c r="DA60" s="325"/>
      <c r="DB60" s="2309"/>
      <c r="DC60" s="2107"/>
      <c r="DD60" s="2309"/>
      <c r="DE60" s="2107"/>
      <c r="DF60" s="325"/>
      <c r="DG60" s="325"/>
      <c r="DH60" s="325"/>
      <c r="DI60" s="325"/>
      <c r="DJ60" s="325"/>
      <c r="DK60" s="325"/>
      <c r="DL60" s="325"/>
      <c r="DM60" s="2309"/>
      <c r="DN60" s="2107"/>
      <c r="DO60" s="2309"/>
      <c r="DP60" s="2107"/>
      <c r="DQ60" s="325"/>
      <c r="DR60" s="325"/>
      <c r="DS60" s="325"/>
      <c r="DT60" s="325"/>
      <c r="DU60" s="325"/>
      <c r="DV60" s="325"/>
      <c r="DW60" s="325"/>
      <c r="DX60" s="2309"/>
      <c r="DY60" s="2107"/>
      <c r="DZ60" s="2309"/>
      <c r="EA60" s="2107"/>
      <c r="EB60" s="1439"/>
      <c r="EC60" s="2349"/>
      <c r="ED60" s="1642"/>
      <c r="EE60" s="1624"/>
      <c r="EF60" s="1624" t="str">
        <f>IF(T60="","",T60)</f>
        <v/>
      </c>
      <c r="EG60" s="1624"/>
      <c r="EH60" s="1624"/>
      <c r="EI60" s="1635">
        <v>0</v>
      </c>
    </row>
    <row s="1850" customFormat="1" customHeight="1" ht="21">
      <c r="A61" s="1363"/>
      <c r="B61" s="1363"/>
      <c r="C61" s="1363"/>
      <c r="D61" s="1363"/>
      <c r="E61" s="2259">
        <v>1</v>
      </c>
      <c r="F61" s="2259"/>
      <c r="G61" s="2259"/>
      <c r="H61" s="2259"/>
      <c r="I61" s="2286"/>
      <c r="J61" s="2256"/>
      <c r="K61" s="1363"/>
      <c r="L61" s="1369"/>
      <c r="M61" s="1776"/>
      <c r="N61" s="1776"/>
      <c r="O61" s="1776"/>
      <c r="P61" s="2374"/>
      <c r="Q61" s="2374"/>
      <c r="R61" s="356"/>
      <c r="S61" s="3203"/>
      <c r="T61" s="3204" t="s">
        <v>502</v>
      </c>
      <c r="U61" s="3205"/>
      <c r="V61" s="3206"/>
      <c r="W61" s="3207"/>
      <c r="X61" s="3208"/>
      <c r="Y61" s="3209"/>
      <c r="Z61" s="3210"/>
      <c r="AA61" s="3211"/>
      <c r="AB61" s="3212"/>
      <c r="AC61" s="3213"/>
      <c r="AD61" s="3214"/>
      <c r="AE61" s="3215"/>
      <c r="AF61" s="3216"/>
      <c r="AG61" s="3217"/>
      <c r="AH61" s="3218"/>
      <c r="AI61" s="3219"/>
      <c r="AJ61" s="3220"/>
      <c r="AK61" s="3221"/>
      <c r="AL61" s="3222"/>
      <c r="AM61" s="3223"/>
      <c r="AN61" s="3224"/>
      <c r="AO61" s="3225"/>
      <c r="AP61" s="3226"/>
      <c r="AQ61" s="3227"/>
      <c r="AR61" s="3228"/>
      <c r="AS61" s="3229"/>
      <c r="AT61" s="3230"/>
      <c r="AU61" s="3231"/>
      <c r="AV61" s="3232"/>
      <c r="AW61" s="3233"/>
      <c r="AX61" s="3234"/>
      <c r="AY61" s="3235"/>
      <c r="AZ61" s="3236"/>
      <c r="BA61" s="3237"/>
      <c r="BB61" s="3238"/>
      <c r="BC61" s="3239"/>
      <c r="BD61" s="3240"/>
      <c r="BE61" s="3241"/>
      <c r="BF61" s="3242"/>
      <c r="BG61" s="3243"/>
      <c r="BH61" s="3244"/>
      <c r="BI61" s="3245"/>
      <c r="BJ61" s="3246"/>
      <c r="BK61" s="3247"/>
      <c r="BL61" s="3248"/>
      <c r="BM61" s="3249"/>
      <c r="BN61" s="3250"/>
      <c r="BO61" s="3251"/>
      <c r="BP61" s="3252"/>
      <c r="BQ61" s="3253"/>
      <c r="BR61" s="3254"/>
      <c r="BS61" s="3255"/>
      <c r="BT61" s="3256"/>
      <c r="BU61" s="3257"/>
      <c r="BV61" s="3258"/>
      <c r="BW61" s="3259"/>
      <c r="BX61" s="3260"/>
      <c r="BY61" s="3261"/>
      <c r="BZ61" s="3262"/>
      <c r="CA61" s="3263"/>
      <c r="CB61" s="3264"/>
      <c r="CC61" s="3265"/>
      <c r="CD61" s="3266"/>
      <c r="CE61" s="3267"/>
      <c r="CF61" s="3268"/>
      <c r="CG61" s="3269"/>
      <c r="CH61" s="3270"/>
      <c r="CI61" s="3271"/>
      <c r="CJ61" s="3272"/>
      <c r="CK61" s="3273"/>
      <c r="CL61" s="3274"/>
      <c r="CM61" s="3275"/>
      <c r="CN61" s="3276"/>
      <c r="CO61" s="3277"/>
      <c r="CP61" s="3278"/>
      <c r="CQ61" s="3279"/>
      <c r="CR61" s="3280"/>
      <c r="CS61" s="3281"/>
      <c r="CT61" s="3282"/>
      <c r="CU61" s="3283"/>
      <c r="CV61" s="3284"/>
      <c r="CW61" s="3285"/>
      <c r="CX61" s="3286"/>
      <c r="CY61" s="3287"/>
      <c r="CZ61" s="3288"/>
      <c r="DA61" s="3289"/>
      <c r="DB61" s="3290"/>
      <c r="DC61" s="3291"/>
      <c r="DD61" s="3292"/>
      <c r="DE61" s="3293"/>
      <c r="DF61" s="3294"/>
      <c r="DG61" s="3295"/>
      <c r="DH61" s="3296"/>
      <c r="DI61" s="3297"/>
      <c r="DJ61" s="3298"/>
      <c r="DK61" s="3299"/>
      <c r="DL61" s="3300"/>
      <c r="DM61" s="3301"/>
      <c r="DN61" s="3302"/>
      <c r="DO61" s="3303"/>
      <c r="DP61" s="3304"/>
      <c r="DQ61" s="3305"/>
      <c r="DR61" s="3306"/>
      <c r="DS61" s="3307"/>
      <c r="DT61" s="3308"/>
      <c r="DU61" s="3309"/>
      <c r="DV61" s="3310"/>
      <c r="DW61" s="3311"/>
      <c r="DX61" s="3312"/>
      <c r="DY61" s="3313"/>
      <c r="DZ61" s="3314"/>
      <c r="EA61" s="3315"/>
      <c r="EB61" s="3316"/>
      <c r="EC61" s="1258" t="s">
        <v>503</v>
      </c>
      <c r="ED61" s="1642"/>
      <c r="EE61" s="1624"/>
      <c r="EF61" s="1624" t="str">
        <f>IF(T61="","",T61)</f>
        <v>Добавить значение признака дифференциации</v>
      </c>
      <c r="EG61" s="1624"/>
      <c r="EH61" s="1624"/>
      <c r="EI61" s="1635">
        <v>0</v>
      </c>
    </row>
    <row s="1850" customFormat="1" customHeight="1" ht="21">
      <c r="A62" s="1363"/>
      <c r="B62" s="1363"/>
      <c r="C62" s="1363"/>
      <c r="D62" s="1363"/>
      <c r="E62" s="2259">
        <v>1</v>
      </c>
      <c r="F62" s="2259"/>
      <c r="G62" s="2259"/>
      <c r="H62" s="2259"/>
      <c r="I62" s="2256"/>
      <c r="J62" s="1363"/>
      <c r="K62" s="1363"/>
      <c r="L62" s="1369"/>
      <c r="M62" s="1776"/>
      <c r="N62" s="1776"/>
      <c r="O62" s="1776"/>
      <c r="P62" s="2374"/>
      <c r="Q62" s="2374"/>
      <c r="R62" s="356"/>
      <c r="S62" s="3317"/>
      <c r="T62" s="3318" t="s">
        <v>431</v>
      </c>
      <c r="U62" s="3319"/>
      <c r="V62" s="3320"/>
      <c r="W62" s="3321"/>
      <c r="X62" s="3322"/>
      <c r="Y62" s="3323"/>
      <c r="Z62" s="3324"/>
      <c r="AA62" s="3325"/>
      <c r="AB62" s="3326"/>
      <c r="AC62" s="3327"/>
      <c r="AD62" s="3328"/>
      <c r="AE62" s="3329"/>
      <c r="AF62" s="3330"/>
      <c r="AG62" s="3331"/>
      <c r="AH62" s="3332"/>
      <c r="AI62" s="3333"/>
      <c r="AJ62" s="3334"/>
      <c r="AK62" s="3335"/>
      <c r="AL62" s="3336"/>
      <c r="AM62" s="3337"/>
      <c r="AN62" s="3338"/>
      <c r="AO62" s="3339"/>
      <c r="AP62" s="3340"/>
      <c r="AQ62" s="3341"/>
      <c r="AR62" s="3342"/>
      <c r="AS62" s="3343"/>
      <c r="AT62" s="3344"/>
      <c r="AU62" s="3345"/>
      <c r="AV62" s="3346"/>
      <c r="AW62" s="3347"/>
      <c r="AX62" s="3348"/>
      <c r="AY62" s="3349"/>
      <c r="AZ62" s="3350"/>
      <c r="BA62" s="3351"/>
      <c r="BB62" s="3352"/>
      <c r="BC62" s="3353"/>
      <c r="BD62" s="3354"/>
      <c r="BE62" s="3355"/>
      <c r="BF62" s="3356"/>
      <c r="BG62" s="3357"/>
      <c r="BH62" s="3358"/>
      <c r="BI62" s="3359"/>
      <c r="BJ62" s="3360"/>
      <c r="BK62" s="3361"/>
      <c r="BL62" s="3362"/>
      <c r="BM62" s="3363"/>
      <c r="BN62" s="3364"/>
      <c r="BO62" s="3365"/>
      <c r="BP62" s="3366"/>
      <c r="BQ62" s="3367"/>
      <c r="BR62" s="3368"/>
      <c r="BS62" s="3369"/>
      <c r="BT62" s="3370"/>
      <c r="BU62" s="3371"/>
      <c r="BV62" s="3372"/>
      <c r="BW62" s="3373"/>
      <c r="BX62" s="3374"/>
      <c r="BY62" s="3375"/>
      <c r="BZ62" s="3376"/>
      <c r="CA62" s="3377"/>
      <c r="CB62" s="3378"/>
      <c r="CC62" s="3379"/>
      <c r="CD62" s="3380"/>
      <c r="CE62" s="3381"/>
      <c r="CF62" s="3382"/>
      <c r="CG62" s="3383"/>
      <c r="CH62" s="3384"/>
      <c r="CI62" s="3385"/>
      <c r="CJ62" s="3386"/>
      <c r="CK62" s="3387"/>
      <c r="CL62" s="3388"/>
      <c r="CM62" s="3389"/>
      <c r="CN62" s="3390"/>
      <c r="CO62" s="3391"/>
      <c r="CP62" s="3392"/>
      <c r="CQ62" s="3393"/>
      <c r="CR62" s="3394"/>
      <c r="CS62" s="3395"/>
      <c r="CT62" s="3396"/>
      <c r="CU62" s="3397"/>
      <c r="CV62" s="3398"/>
      <c r="CW62" s="3399"/>
      <c r="CX62" s="3400"/>
      <c r="CY62" s="3401"/>
      <c r="CZ62" s="3402"/>
      <c r="DA62" s="3403"/>
      <c r="DB62" s="3404"/>
      <c r="DC62" s="3405"/>
      <c r="DD62" s="3406"/>
      <c r="DE62" s="3407"/>
      <c r="DF62" s="3408"/>
      <c r="DG62" s="3409"/>
      <c r="DH62" s="3410"/>
      <c r="DI62" s="3411"/>
      <c r="DJ62" s="3412"/>
      <c r="DK62" s="3413"/>
      <c r="DL62" s="3414"/>
      <c r="DM62" s="3415"/>
      <c r="DN62" s="3416"/>
      <c r="DO62" s="3417"/>
      <c r="DP62" s="3418"/>
      <c r="DQ62" s="3419"/>
      <c r="DR62" s="3420"/>
      <c r="DS62" s="3421"/>
      <c r="DT62" s="3422"/>
      <c r="DU62" s="3423"/>
      <c r="DV62" s="3424"/>
      <c r="DW62" s="3425"/>
      <c r="DX62" s="3426"/>
      <c r="DY62" s="3427"/>
      <c r="DZ62" s="3428"/>
      <c r="EA62" s="3429"/>
      <c r="EB62" s="3430"/>
      <c r="EC62" s="3431"/>
      <c r="ED62" s="1642"/>
      <c r="EE62" s="1624"/>
      <c r="EF62" s="1624" t="str">
        <f>IF(T62="","",T62)</f>
        <v>Добавить группу потребителей</v>
      </c>
      <c r="EG62" s="1624"/>
      <c r="EH62" s="1624"/>
      <c r="EI62" s="1635">
        <v>0</v>
      </c>
    </row>
    <row s="1850" customFormat="1" customHeight="1" ht="21">
      <c r="A63" s="1363"/>
      <c r="B63" s="1363"/>
      <c r="C63" s="1363"/>
      <c r="D63" s="1363"/>
      <c r="E63" s="2259">
        <v>1</v>
      </c>
      <c r="F63" s="2259"/>
      <c r="G63" s="2259"/>
      <c r="H63" s="2258"/>
      <c r="I63" s="1363"/>
      <c r="J63" s="1363"/>
      <c r="K63" s="1363"/>
      <c r="L63" s="1369"/>
      <c r="M63" s="1365"/>
      <c r="N63" s="1365"/>
      <c r="O63" s="1366"/>
      <c r="P63" s="1823"/>
      <c r="Q63" s="375"/>
      <c r="R63" s="355"/>
      <c r="S63" s="3432"/>
      <c r="T63" s="3433" t="s">
        <v>504</v>
      </c>
      <c r="U63" s="3434"/>
      <c r="V63" s="3435"/>
      <c r="W63" s="3436"/>
      <c r="X63" s="3437"/>
      <c r="Y63" s="3438"/>
      <c r="Z63" s="3439"/>
      <c r="AA63" s="3440"/>
      <c r="AB63" s="3441"/>
      <c r="AC63" s="3442"/>
      <c r="AD63" s="3443"/>
      <c r="AE63" s="3444"/>
      <c r="AF63" s="3445"/>
      <c r="AG63" s="3446"/>
      <c r="AH63" s="3447"/>
      <c r="AI63" s="3448"/>
      <c r="AJ63" s="3449"/>
      <c r="AK63" s="3450"/>
      <c r="AL63" s="3451"/>
      <c r="AM63" s="3452"/>
      <c r="AN63" s="3453"/>
      <c r="AO63" s="3454"/>
      <c r="AP63" s="3455"/>
      <c r="AQ63" s="3456"/>
      <c r="AR63" s="3457"/>
      <c r="AS63" s="3458"/>
      <c r="AT63" s="3459"/>
      <c r="AU63" s="3460"/>
      <c r="AV63" s="3461"/>
      <c r="AW63" s="3462"/>
      <c r="AX63" s="3463"/>
      <c r="AY63" s="3464"/>
      <c r="AZ63" s="3465"/>
      <c r="BA63" s="3466"/>
      <c r="BB63" s="3467"/>
      <c r="BC63" s="3468"/>
      <c r="BD63" s="3469"/>
      <c r="BE63" s="3470"/>
      <c r="BF63" s="3471"/>
      <c r="BG63" s="3472"/>
      <c r="BH63" s="3473"/>
      <c r="BI63" s="3474"/>
      <c r="BJ63" s="3475"/>
      <c r="BK63" s="3476"/>
      <c r="BL63" s="3477"/>
      <c r="BM63" s="3478"/>
      <c r="BN63" s="3479"/>
      <c r="BO63" s="3480"/>
      <c r="BP63" s="3481"/>
      <c r="BQ63" s="3482"/>
      <c r="BR63" s="3483"/>
      <c r="BS63" s="3484"/>
      <c r="BT63" s="3485"/>
      <c r="BU63" s="3486"/>
      <c r="BV63" s="3487"/>
      <c r="BW63" s="3488"/>
      <c r="BX63" s="3489"/>
      <c r="BY63" s="3490"/>
      <c r="BZ63" s="3491"/>
      <c r="CA63" s="3492"/>
      <c r="CB63" s="3493"/>
      <c r="CC63" s="3494"/>
      <c r="CD63" s="3495"/>
      <c r="CE63" s="3496"/>
      <c r="CF63" s="3497"/>
      <c r="CG63" s="3498"/>
      <c r="CH63" s="3499"/>
      <c r="CI63" s="3500"/>
      <c r="CJ63" s="3501"/>
      <c r="CK63" s="3502"/>
      <c r="CL63" s="3503"/>
      <c r="CM63" s="3504"/>
      <c r="CN63" s="3505"/>
      <c r="CO63" s="3506"/>
      <c r="CP63" s="3507"/>
      <c r="CQ63" s="3508"/>
      <c r="CR63" s="3509"/>
      <c r="CS63" s="3510"/>
      <c r="CT63" s="3511"/>
      <c r="CU63" s="3512"/>
      <c r="CV63" s="3513"/>
      <c r="CW63" s="3514"/>
      <c r="CX63" s="3515"/>
      <c r="CY63" s="3516"/>
      <c r="CZ63" s="3517"/>
      <c r="DA63" s="3518"/>
      <c r="DB63" s="3519"/>
      <c r="DC63" s="3520"/>
      <c r="DD63" s="3521"/>
      <c r="DE63" s="3522"/>
      <c r="DF63" s="3523"/>
      <c r="DG63" s="3524"/>
      <c r="DH63" s="3525"/>
      <c r="DI63" s="3526"/>
      <c r="DJ63" s="3527"/>
      <c r="DK63" s="3528"/>
      <c r="DL63" s="3529"/>
      <c r="DM63" s="3530"/>
      <c r="DN63" s="3531"/>
      <c r="DO63" s="3532"/>
      <c r="DP63" s="3533"/>
      <c r="DQ63" s="3534"/>
      <c r="DR63" s="3535"/>
      <c r="DS63" s="3536"/>
      <c r="DT63" s="3537"/>
      <c r="DU63" s="3538"/>
      <c r="DV63" s="3539"/>
      <c r="DW63" s="3540"/>
      <c r="DX63" s="3541"/>
      <c r="DY63" s="3542"/>
      <c r="DZ63" s="3543"/>
      <c r="EA63" s="3544"/>
      <c r="EB63" s="3545"/>
      <c r="EC63" s="3546"/>
      <c r="ED63" s="1642"/>
      <c r="EE63" s="1624"/>
      <c r="EF63" s="1624" t="str">
        <f>IF(T63="","",T63)</f>
        <v>Добавить наименование признака дифференциации</v>
      </c>
      <c r="EG63" s="1624"/>
      <c r="EH63" s="1624"/>
      <c r="EI63" s="1635">
        <v>0</v>
      </c>
    </row>
    <row s="622" customFormat="1" customHeight="1" ht="14.25">
      <c r="A64" s="1343"/>
      <c r="B64" s="1343"/>
      <c r="C64" s="1343"/>
      <c r="D64" s="1343"/>
      <c r="E64" s="2259">
        <v>1</v>
      </c>
      <c r="F64" s="2258"/>
      <c r="G64" s="1343"/>
      <c r="H64" s="1343"/>
      <c r="I64" s="1343"/>
      <c r="J64" s="1343"/>
      <c r="K64" s="1343"/>
      <c r="L64" s="1545"/>
      <c r="M64" s="1321"/>
      <c r="N64" s="1321"/>
      <c r="O64" s="1642"/>
      <c r="P64" s="1316"/>
      <c r="Q64" s="1344"/>
      <c r="R64" s="1316"/>
      <c r="S64" s="1322"/>
      <c r="T64" s="1325" t="s">
        <v>257</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V64" s="1324"/>
      <c r="AW64" s="1324"/>
      <c r="AX64" s="1324"/>
      <c r="AY64" s="1324"/>
      <c r="AZ64" s="1324"/>
      <c r="BA64" s="1324"/>
      <c r="BB64" s="1324"/>
      <c r="BC64" s="1324"/>
      <c r="BD64" s="1324"/>
      <c r="BE64" s="1324"/>
      <c r="BF64" s="1324"/>
      <c r="BG64" s="1324"/>
      <c r="BH64" s="1324"/>
      <c r="BI64" s="1324"/>
      <c r="BJ64" s="1324"/>
      <c r="BK64" s="1324"/>
      <c r="BL64" s="1324"/>
      <c r="BM64" s="1324"/>
      <c r="BN64" s="1324"/>
      <c r="BO64" s="1324"/>
      <c r="BP64" s="1324"/>
      <c r="BQ64" s="1324"/>
      <c r="BR64" s="1324"/>
      <c r="BS64" s="1324"/>
      <c r="BT64" s="1324"/>
      <c r="BU64" s="1324"/>
      <c r="BV64" s="1324"/>
      <c r="BW64" s="1324"/>
      <c r="BX64" s="1324"/>
      <c r="BY64" s="1324"/>
      <c r="BZ64" s="1324"/>
      <c r="CA64" s="1324"/>
      <c r="CB64" s="1324"/>
      <c r="CC64" s="1324"/>
      <c r="CD64" s="1324"/>
      <c r="CE64" s="1324"/>
      <c r="CF64" s="1324"/>
      <c r="CG64" s="1324"/>
      <c r="CH64" s="1324"/>
      <c r="CI64" s="1324"/>
      <c r="CJ64" s="1324"/>
      <c r="CK64" s="1324"/>
      <c r="CL64" s="1324"/>
      <c r="CM64" s="1324"/>
      <c r="CN64" s="1324"/>
      <c r="CO64" s="1324"/>
      <c r="CP64" s="1324"/>
      <c r="CQ64" s="1324"/>
      <c r="CR64" s="1324"/>
      <c r="CS64" s="1324"/>
      <c r="CT64" s="1324"/>
      <c r="CU64" s="1324"/>
      <c r="CV64" s="1324"/>
      <c r="CW64" s="1324"/>
      <c r="CX64" s="1324"/>
      <c r="CY64" s="1324"/>
      <c r="CZ64" s="1324"/>
      <c r="DA64" s="1324"/>
      <c r="DB64" s="1324"/>
      <c r="DC64" s="1324"/>
      <c r="DD64" s="1324"/>
      <c r="DE64" s="1324"/>
      <c r="DF64" s="1324"/>
      <c r="DG64" s="1324"/>
      <c r="DH64" s="1324"/>
      <c r="DI64" s="1324"/>
      <c r="DJ64" s="1324"/>
      <c r="DK64" s="1324"/>
      <c r="DL64" s="1324"/>
      <c r="DM64" s="1324"/>
      <c r="DN64" s="1324"/>
      <c r="DO64" s="1324"/>
      <c r="DP64" s="1324"/>
      <c r="DQ64" s="1324"/>
      <c r="DR64" s="1324"/>
      <c r="DS64" s="1324"/>
      <c r="DT64" s="1324"/>
      <c r="DU64" s="1324"/>
      <c r="DV64" s="1324"/>
      <c r="DW64" s="1324"/>
      <c r="DX64" s="1324"/>
      <c r="DY64" s="1324"/>
      <c r="DZ64" s="1324"/>
      <c r="EA64" s="1324"/>
      <c r="EB64" s="1324"/>
      <c r="EC64" s="1324"/>
      <c r="ED64" s="1642"/>
      <c r="EE64" s="1624"/>
      <c r="EF64" s="1624" t="str">
        <f>IF(T64="","",T64)</f>
        <v>Добавить централизованную систему для дифференциации</v>
      </c>
      <c r="EG64" s="1624"/>
      <c r="EH64" s="1624"/>
      <c r="EI64" s="1642">
        <v>0</v>
      </c>
    </row>
    <row s="622" customFormat="1" customHeight="1" ht="14.25">
      <c r="A65" s="1343"/>
      <c r="B65" s="1343"/>
      <c r="C65" s="1343"/>
      <c r="D65" s="1343"/>
      <c r="E65" s="2258">
        <v>1</v>
      </c>
      <c r="F65" s="1343"/>
      <c r="G65" s="1343"/>
      <c r="H65" s="1343"/>
      <c r="I65" s="1343"/>
      <c r="J65" s="1343"/>
      <c r="K65" s="1343"/>
      <c r="L65" s="1545"/>
      <c r="M65" s="1321"/>
      <c r="N65" s="1321"/>
      <c r="O65" s="1642"/>
      <c r="P65" s="1316"/>
      <c r="Q65" s="1344"/>
      <c r="R65" s="1316"/>
      <c r="S65" s="1322"/>
      <c r="T65" s="1325" t="s">
        <v>258</v>
      </c>
      <c r="U65" s="1324"/>
      <c r="V65" s="1324"/>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4"/>
      <c r="DD65" s="1324"/>
      <c r="DE65" s="1324"/>
      <c r="DF65" s="1324"/>
      <c r="DG65" s="1324"/>
      <c r="DH65" s="1324"/>
      <c r="DI65" s="1324"/>
      <c r="DJ65" s="1324"/>
      <c r="DK65" s="1324"/>
      <c r="DL65" s="1324"/>
      <c r="DM65" s="1324"/>
      <c r="DN65" s="1324"/>
      <c r="DO65" s="1324"/>
      <c r="DP65" s="1324"/>
      <c r="DQ65" s="1324"/>
      <c r="DR65" s="1324"/>
      <c r="DS65" s="1324"/>
      <c r="DT65" s="1324"/>
      <c r="DU65" s="1324"/>
      <c r="DV65" s="1324"/>
      <c r="DW65" s="1324"/>
      <c r="DX65" s="1324"/>
      <c r="DY65" s="1324"/>
      <c r="DZ65" s="1324"/>
      <c r="EA65" s="1324"/>
      <c r="EB65" s="1324"/>
      <c r="EC65" s="1324"/>
      <c r="ED65" s="1642"/>
      <c r="EE65" s="1624"/>
      <c r="EF65" s="1624" t="str">
        <f>IF(T65="","",T65)</f>
        <v>Добавить территорию для дифференциации</v>
      </c>
      <c r="EG65" s="1624"/>
      <c r="EH65" s="1624"/>
      <c r="EI65" s="1642">
        <v>0</v>
      </c>
    </row>
    <row s="1850" customFormat="1" customHeight="1" ht="23.25">
      <c r="A66" s="1363" t="s">
        <v>268</v>
      </c>
      <c r="B66" s="1363"/>
      <c r="C66" s="1363"/>
      <c r="D66" s="1363"/>
      <c r="E66" s="2258" t="s">
        <v>93</v>
      </c>
      <c r="F66" s="1363"/>
      <c r="G66" s="1363"/>
      <c r="H66" s="1363"/>
      <c r="I66" s="1363"/>
      <c r="J66" s="1363"/>
      <c r="K66" s="1363"/>
      <c r="L66" s="1369"/>
      <c r="M66" s="1365"/>
      <c r="N66" s="1365"/>
      <c r="O66" s="1365"/>
      <c r="P66" s="2397"/>
      <c r="Q66" s="1823"/>
      <c r="R66" s="355"/>
      <c r="S66" s="2273" t="str">
        <f>INDEX(PT_DIFFERENTIATION_NUM_NTAR,MATCH(A66,PT_DIFFERENTIATION_NTAR_ID,0))</f>
        <v>3</v>
      </c>
      <c r="T66" s="1525" t="s">
        <v>125</v>
      </c>
      <c r="U66" s="300"/>
      <c r="V66" s="2242"/>
      <c r="W66" s="2243"/>
      <c r="X66" s="2243"/>
      <c r="Y66" s="2243"/>
      <c r="Z66" s="2243"/>
      <c r="AA66" s="2243"/>
      <c r="AB66" s="2243"/>
      <c r="AC66" s="2243"/>
      <c r="AD66" s="2243"/>
      <c r="AE66" s="2243"/>
      <c r="AF66" s="2244"/>
      <c r="AG66" s="2242" t="str">
        <f>INDEX(PT_DIFFERENTIATION_NTAR,MATCH(A66,PT_DIFFERENTIATION_NTAR_ID,0))</f>
        <v>Тариф на горячую воду в закрытой системе горячего водоснабжения, поставляемую группе потребителей "потребители (кроме населения)"
</v>
      </c>
      <c r="AH66" s="2243"/>
      <c r="AI66" s="2243"/>
      <c r="AJ66" s="2243"/>
      <c r="AK66" s="2243"/>
      <c r="AL66" s="2243"/>
      <c r="AM66" s="2243"/>
      <c r="AN66" s="2243"/>
      <c r="AO66" s="2243"/>
      <c r="AP66" s="2243"/>
      <c r="AQ66" s="2243"/>
      <c r="AR66" s="2242"/>
      <c r="AS66" s="2243"/>
      <c r="AT66" s="2243"/>
      <c r="AU66" s="2243"/>
      <c r="AV66" s="2243"/>
      <c r="AW66" s="2243"/>
      <c r="AX66" s="2243"/>
      <c r="AY66" s="2243"/>
      <c r="AZ66" s="2243"/>
      <c r="BA66" s="2243"/>
      <c r="BB66" s="2244"/>
      <c r="BC66" s="2242"/>
      <c r="BD66" s="2243"/>
      <c r="BE66" s="2243"/>
      <c r="BF66" s="2243"/>
      <c r="BG66" s="2243"/>
      <c r="BH66" s="2243"/>
      <c r="BI66" s="2243"/>
      <c r="BJ66" s="2243"/>
      <c r="BK66" s="2243"/>
      <c r="BL66" s="2243"/>
      <c r="BM66" s="2244"/>
      <c r="BN66" s="2242"/>
      <c r="BO66" s="2243"/>
      <c r="BP66" s="2243"/>
      <c r="BQ66" s="2243"/>
      <c r="BR66" s="2243"/>
      <c r="BS66" s="2243"/>
      <c r="BT66" s="2243"/>
      <c r="BU66" s="2243"/>
      <c r="BV66" s="2243"/>
      <c r="BW66" s="2243"/>
      <c r="BX66" s="2244"/>
      <c r="BY66" s="2242"/>
      <c r="BZ66" s="2243"/>
      <c r="CA66" s="2243"/>
      <c r="CB66" s="2243"/>
      <c r="CC66" s="2243"/>
      <c r="CD66" s="2243"/>
      <c r="CE66" s="2243"/>
      <c r="CF66" s="2243"/>
      <c r="CG66" s="2243"/>
      <c r="CH66" s="2243"/>
      <c r="CI66" s="2244"/>
      <c r="CJ66" s="2242"/>
      <c r="CK66" s="2243"/>
      <c r="CL66" s="2243"/>
      <c r="CM66" s="2243"/>
      <c r="CN66" s="2243"/>
      <c r="CO66" s="2243"/>
      <c r="CP66" s="2243"/>
      <c r="CQ66" s="2243"/>
      <c r="CR66" s="2243"/>
      <c r="CS66" s="2243"/>
      <c r="CT66" s="2244"/>
      <c r="CU66" s="2242"/>
      <c r="CV66" s="2243"/>
      <c r="CW66" s="2243"/>
      <c r="CX66" s="2243"/>
      <c r="CY66" s="2243"/>
      <c r="CZ66" s="2243"/>
      <c r="DA66" s="2243"/>
      <c r="DB66" s="2243"/>
      <c r="DC66" s="2243"/>
      <c r="DD66" s="2243"/>
      <c r="DE66" s="2244"/>
      <c r="DF66" s="2242"/>
      <c r="DG66" s="2243"/>
      <c r="DH66" s="2243"/>
      <c r="DI66" s="2243"/>
      <c r="DJ66" s="2243"/>
      <c r="DK66" s="2243"/>
      <c r="DL66" s="2243"/>
      <c r="DM66" s="2243"/>
      <c r="DN66" s="2243"/>
      <c r="DO66" s="2243"/>
      <c r="DP66" s="2244"/>
      <c r="DQ66" s="2242"/>
      <c r="DR66" s="2243"/>
      <c r="DS66" s="2243"/>
      <c r="DT66" s="2243"/>
      <c r="DU66" s="2243"/>
      <c r="DV66" s="2243"/>
      <c r="DW66" s="2243"/>
      <c r="DX66" s="2243"/>
      <c r="DY66" s="2243"/>
      <c r="DZ66" s="2243"/>
      <c r="EA66" s="2244"/>
      <c r="EB66" s="2244"/>
      <c r="EC6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D66" s="1642"/>
      <c r="EE66" s="1624"/>
      <c r="EF66" s="1624" t="str">
        <f>IF(T66="","",T66)</f>
        <v>Наименование тарифа</v>
      </c>
      <c r="EG66" s="1624"/>
      <c r="EH66" s="1624"/>
      <c r="EI66" s="1635">
        <v>0</v>
      </c>
    </row>
    <row s="1850" customFormat="1" customHeight="1" ht="23.25">
      <c r="A67" s="1363"/>
      <c r="B67" s="1363" t="s">
        <v>269</v>
      </c>
      <c r="C67" s="1363"/>
      <c r="D67" s="1363"/>
      <c r="E67" s="2259" t="s">
        <v>113</v>
      </c>
      <c r="F67" s="2258">
        <v>1</v>
      </c>
      <c r="G67" s="1363"/>
      <c r="H67" s="1363"/>
      <c r="I67" s="1363"/>
      <c r="J67" s="1363"/>
      <c r="K67" s="1363"/>
      <c r="L67" s="1369"/>
      <c r="M67" s="1365"/>
      <c r="N67" s="1365"/>
      <c r="O67" s="1365"/>
      <c r="P67" s="2125"/>
      <c r="Q67" s="352"/>
      <c r="R67" s="353"/>
      <c r="S67" s="2273" t="str">
        <f>INDEX(PT_DIFFERENTIATION_NUM_TER,MATCH(B67,PT_DIFFERENTIATION_TER_ID,0))</f>
        <v>3.1</v>
      </c>
      <c r="T67" s="1522" t="s">
        <v>416</v>
      </c>
      <c r="U67" s="300"/>
      <c r="V67" s="2242"/>
      <c r="W67" s="2243"/>
      <c r="X67" s="2243"/>
      <c r="Y67" s="2243"/>
      <c r="Z67" s="2243"/>
      <c r="AA67" s="2243"/>
      <c r="AB67" s="2243"/>
      <c r="AC67" s="2243"/>
      <c r="AD67" s="2243"/>
      <c r="AE67" s="2243"/>
      <c r="AF67" s="2244"/>
      <c r="AG67" s="2242" t="str">
        <f>INDEX(PT_DIFFERENTIATION_TER,MATCH(B67,PT_DIFFERENTIATION_TER_ID,0))</f>
        <v>без дифференциации</v>
      </c>
      <c r="AH67" s="2243"/>
      <c r="AI67" s="2243"/>
      <c r="AJ67" s="2243"/>
      <c r="AK67" s="2243"/>
      <c r="AL67" s="2243"/>
      <c r="AM67" s="2243"/>
      <c r="AN67" s="2243"/>
      <c r="AO67" s="2243"/>
      <c r="AP67" s="2243"/>
      <c r="AQ67" s="2243"/>
      <c r="AR67" s="2242"/>
      <c r="AS67" s="2243"/>
      <c r="AT67" s="2243"/>
      <c r="AU67" s="2243"/>
      <c r="AV67" s="2243"/>
      <c r="AW67" s="2243"/>
      <c r="AX67" s="2243"/>
      <c r="AY67" s="2243"/>
      <c r="AZ67" s="2243"/>
      <c r="BA67" s="2243"/>
      <c r="BB67" s="2244"/>
      <c r="BC67" s="2242"/>
      <c r="BD67" s="2243"/>
      <c r="BE67" s="2243"/>
      <c r="BF67" s="2243"/>
      <c r="BG67" s="2243"/>
      <c r="BH67" s="2243"/>
      <c r="BI67" s="2243"/>
      <c r="BJ67" s="2243"/>
      <c r="BK67" s="2243"/>
      <c r="BL67" s="2243"/>
      <c r="BM67" s="2244"/>
      <c r="BN67" s="2242"/>
      <c r="BO67" s="2243"/>
      <c r="BP67" s="2243"/>
      <c r="BQ67" s="2243"/>
      <c r="BR67" s="2243"/>
      <c r="BS67" s="2243"/>
      <c r="BT67" s="2243"/>
      <c r="BU67" s="2243"/>
      <c r="BV67" s="2243"/>
      <c r="BW67" s="2243"/>
      <c r="BX67" s="2244"/>
      <c r="BY67" s="2242"/>
      <c r="BZ67" s="2243"/>
      <c r="CA67" s="2243"/>
      <c r="CB67" s="2243"/>
      <c r="CC67" s="2243"/>
      <c r="CD67" s="2243"/>
      <c r="CE67" s="2243"/>
      <c r="CF67" s="2243"/>
      <c r="CG67" s="2243"/>
      <c r="CH67" s="2243"/>
      <c r="CI67" s="2244"/>
      <c r="CJ67" s="2242"/>
      <c r="CK67" s="2243"/>
      <c r="CL67" s="2243"/>
      <c r="CM67" s="2243"/>
      <c r="CN67" s="2243"/>
      <c r="CO67" s="2243"/>
      <c r="CP67" s="2243"/>
      <c r="CQ67" s="2243"/>
      <c r="CR67" s="2243"/>
      <c r="CS67" s="2243"/>
      <c r="CT67" s="2244"/>
      <c r="CU67" s="2242"/>
      <c r="CV67" s="2243"/>
      <c r="CW67" s="2243"/>
      <c r="CX67" s="2243"/>
      <c r="CY67" s="2243"/>
      <c r="CZ67" s="2243"/>
      <c r="DA67" s="2243"/>
      <c r="DB67" s="2243"/>
      <c r="DC67" s="2243"/>
      <c r="DD67" s="2243"/>
      <c r="DE67" s="2244"/>
      <c r="DF67" s="2242"/>
      <c r="DG67" s="2243"/>
      <c r="DH67" s="2243"/>
      <c r="DI67" s="2243"/>
      <c r="DJ67" s="2243"/>
      <c r="DK67" s="2243"/>
      <c r="DL67" s="2243"/>
      <c r="DM67" s="2243"/>
      <c r="DN67" s="2243"/>
      <c r="DO67" s="2243"/>
      <c r="DP67" s="2244"/>
      <c r="DQ67" s="2242"/>
      <c r="DR67" s="2243"/>
      <c r="DS67" s="2243"/>
      <c r="DT67" s="2243"/>
      <c r="DU67" s="2243"/>
      <c r="DV67" s="2243"/>
      <c r="DW67" s="2243"/>
      <c r="DX67" s="2243"/>
      <c r="DY67" s="2243"/>
      <c r="DZ67" s="2243"/>
      <c r="EA67" s="2244"/>
      <c r="EB67" s="2244"/>
      <c r="EC67" s="1258" t="s">
        <v>417</v>
      </c>
      <c r="ED67" s="1642"/>
      <c r="EE67" s="1624"/>
      <c r="EF67" s="1624" t="str">
        <f>IF(T67="","",T67)</f>
        <v>Территория действия тарифа</v>
      </c>
      <c r="EG67" s="1624"/>
      <c r="EH67" s="1624"/>
      <c r="EI67" s="1635">
        <v>0</v>
      </c>
    </row>
    <row s="1850" customFormat="1" customHeight="1" ht="23.25">
      <c r="A68" s="1363"/>
      <c r="B68" s="1363"/>
      <c r="C68" s="1363" t="s">
        <v>270</v>
      </c>
      <c r="D68" s="1363"/>
      <c r="E68" s="2259" t="s">
        <v>113</v>
      </c>
      <c r="F68" s="2259"/>
      <c r="G68" s="2258">
        <v>1</v>
      </c>
      <c r="H68" s="1363"/>
      <c r="I68" s="1363"/>
      <c r="J68" s="1363"/>
      <c r="K68" s="1363"/>
      <c r="L68" s="1369"/>
      <c r="M68" s="1365"/>
      <c r="N68" s="1365"/>
      <c r="O68" s="1365"/>
      <c r="P68" s="354"/>
      <c r="Q68" s="352"/>
      <c r="R68" s="353"/>
      <c r="S68" s="2273" t="str">
        <f>INDEX(PT_DIFFERENTIATION_NUM_CS,MATCH(C68,PT_DIFFERENTIATION_CS_ID,0))</f>
        <v>3.1.1</v>
      </c>
      <c r="T68" s="309" t="s">
        <v>546</v>
      </c>
      <c r="U68" s="300"/>
      <c r="V68" s="2242"/>
      <c r="W68" s="2243"/>
      <c r="X68" s="2243"/>
      <c r="Y68" s="2243"/>
      <c r="Z68" s="2243"/>
      <c r="AA68" s="2243"/>
      <c r="AB68" s="2243"/>
      <c r="AC68" s="2243"/>
      <c r="AD68" s="2243"/>
      <c r="AE68" s="2243"/>
      <c r="AF68" s="2244"/>
      <c r="AG68" s="2242" t="str">
        <f>INDEX(PT_DIFFERENTIATION_CS,MATCH(C68,PT_DIFFERENTIATION_CS_ID,0))</f>
        <v>без дифференциации</v>
      </c>
      <c r="AH68" s="2243"/>
      <c r="AI68" s="2243"/>
      <c r="AJ68" s="2243"/>
      <c r="AK68" s="2243"/>
      <c r="AL68" s="2243"/>
      <c r="AM68" s="2243"/>
      <c r="AN68" s="2243"/>
      <c r="AO68" s="2243"/>
      <c r="AP68" s="2243"/>
      <c r="AQ68" s="2243"/>
      <c r="AR68" s="2242"/>
      <c r="AS68" s="2243"/>
      <c r="AT68" s="2243"/>
      <c r="AU68" s="2243"/>
      <c r="AV68" s="2243"/>
      <c r="AW68" s="2243"/>
      <c r="AX68" s="2243"/>
      <c r="AY68" s="2243"/>
      <c r="AZ68" s="2243"/>
      <c r="BA68" s="2243"/>
      <c r="BB68" s="2244"/>
      <c r="BC68" s="2242"/>
      <c r="BD68" s="2243"/>
      <c r="BE68" s="2243"/>
      <c r="BF68" s="2243"/>
      <c r="BG68" s="2243"/>
      <c r="BH68" s="2243"/>
      <c r="BI68" s="2243"/>
      <c r="BJ68" s="2243"/>
      <c r="BK68" s="2243"/>
      <c r="BL68" s="2243"/>
      <c r="BM68" s="2244"/>
      <c r="BN68" s="2242"/>
      <c r="BO68" s="2243"/>
      <c r="BP68" s="2243"/>
      <c r="BQ68" s="2243"/>
      <c r="BR68" s="2243"/>
      <c r="BS68" s="2243"/>
      <c r="BT68" s="2243"/>
      <c r="BU68" s="2243"/>
      <c r="BV68" s="2243"/>
      <c r="BW68" s="2243"/>
      <c r="BX68" s="2244"/>
      <c r="BY68" s="2242"/>
      <c r="BZ68" s="2243"/>
      <c r="CA68" s="2243"/>
      <c r="CB68" s="2243"/>
      <c r="CC68" s="2243"/>
      <c r="CD68" s="2243"/>
      <c r="CE68" s="2243"/>
      <c r="CF68" s="2243"/>
      <c r="CG68" s="2243"/>
      <c r="CH68" s="2243"/>
      <c r="CI68" s="2244"/>
      <c r="CJ68" s="2242"/>
      <c r="CK68" s="2243"/>
      <c r="CL68" s="2243"/>
      <c r="CM68" s="2243"/>
      <c r="CN68" s="2243"/>
      <c r="CO68" s="2243"/>
      <c r="CP68" s="2243"/>
      <c r="CQ68" s="2243"/>
      <c r="CR68" s="2243"/>
      <c r="CS68" s="2243"/>
      <c r="CT68" s="2244"/>
      <c r="CU68" s="2242"/>
      <c r="CV68" s="2243"/>
      <c r="CW68" s="2243"/>
      <c r="CX68" s="2243"/>
      <c r="CY68" s="2243"/>
      <c r="CZ68" s="2243"/>
      <c r="DA68" s="2243"/>
      <c r="DB68" s="2243"/>
      <c r="DC68" s="2243"/>
      <c r="DD68" s="2243"/>
      <c r="DE68" s="2244"/>
      <c r="DF68" s="2242"/>
      <c r="DG68" s="2243"/>
      <c r="DH68" s="2243"/>
      <c r="DI68" s="2243"/>
      <c r="DJ68" s="2243"/>
      <c r="DK68" s="2243"/>
      <c r="DL68" s="2243"/>
      <c r="DM68" s="2243"/>
      <c r="DN68" s="2243"/>
      <c r="DO68" s="2243"/>
      <c r="DP68" s="2244"/>
      <c r="DQ68" s="2242"/>
      <c r="DR68" s="2243"/>
      <c r="DS68" s="2243"/>
      <c r="DT68" s="2243"/>
      <c r="DU68" s="2243"/>
      <c r="DV68" s="2243"/>
      <c r="DW68" s="2243"/>
      <c r="DX68" s="2243"/>
      <c r="DY68" s="2243"/>
      <c r="DZ68" s="2243"/>
      <c r="EA68" s="2244"/>
      <c r="EB68" s="2244"/>
      <c r="EC68" s="1258" t="s">
        <v>547</v>
      </c>
      <c r="ED68" s="1642"/>
      <c r="EE68" s="1624"/>
      <c r="EF68" s="1624" t="str">
        <f>IF(T68="","",T68)</f>
        <v>Наименование централизованной системы горячего водоснабжения</v>
      </c>
      <c r="EG68" s="1624"/>
      <c r="EH68" s="1624"/>
      <c r="EI68" s="1635">
        <v>0</v>
      </c>
    </row>
    <row s="1850" customFormat="1" customHeight="1" ht="23.25">
      <c r="A69" s="1363"/>
      <c r="B69" s="1363"/>
      <c r="C69" s="1363"/>
      <c r="D69" s="1363"/>
      <c r="E69" s="2259" t="s">
        <v>113</v>
      </c>
      <c r="F69" s="2259"/>
      <c r="G69" s="2259"/>
      <c r="H69" s="2259"/>
      <c r="I69" s="2256" t="str">
        <f>S68&amp;".1"</f>
        <v>3.1.1.1</v>
      </c>
      <c r="J69" s="1363"/>
      <c r="K69" s="1363"/>
      <c r="L69" s="1369"/>
      <c r="M69" s="1776"/>
      <c r="N69" s="1776"/>
      <c r="O69" s="1776"/>
      <c r="P69" s="2374">
        <v>1</v>
      </c>
      <c r="Q69" s="2374"/>
      <c r="R69" s="356"/>
      <c r="S69" s="2273" t="str">
        <f>$I69</f>
        <v>3.1.1.1</v>
      </c>
      <c r="T69" s="285" t="s">
        <v>499</v>
      </c>
      <c r="U69" s="300"/>
      <c r="V69" s="2350"/>
      <c r="W69" s="2351"/>
      <c r="X69" s="2351"/>
      <c r="Y69" s="2351"/>
      <c r="Z69" s="2351"/>
      <c r="AA69" s="2351"/>
      <c r="AB69" s="2351"/>
      <c r="AC69" s="2351"/>
      <c r="AD69" s="2351"/>
      <c r="AE69" s="2351"/>
      <c r="AF69" s="2352"/>
      <c r="AG69" s="2353"/>
      <c r="AH69" s="2354"/>
      <c r="AI69" s="2354"/>
      <c r="AJ69" s="2354"/>
      <c r="AK69" s="2354"/>
      <c r="AL69" s="2354"/>
      <c r="AM69" s="2354"/>
      <c r="AN69" s="2354"/>
      <c r="AO69" s="2354"/>
      <c r="AP69" s="2354"/>
      <c r="AQ69" s="2354"/>
      <c r="AR69" s="2350"/>
      <c r="AS69" s="2351"/>
      <c r="AT69" s="2351"/>
      <c r="AU69" s="2351"/>
      <c r="AV69" s="2351"/>
      <c r="AW69" s="2351"/>
      <c r="AX69" s="2351"/>
      <c r="AY69" s="2351"/>
      <c r="AZ69" s="2351"/>
      <c r="BA69" s="2351"/>
      <c r="BB69" s="2352"/>
      <c r="BC69" s="2350"/>
      <c r="BD69" s="2351"/>
      <c r="BE69" s="2351"/>
      <c r="BF69" s="2351"/>
      <c r="BG69" s="2351"/>
      <c r="BH69" s="2351"/>
      <c r="BI69" s="2351"/>
      <c r="BJ69" s="2351"/>
      <c r="BK69" s="2351"/>
      <c r="BL69" s="2351"/>
      <c r="BM69" s="2352"/>
      <c r="BN69" s="2350"/>
      <c r="BO69" s="2351"/>
      <c r="BP69" s="2351"/>
      <c r="BQ69" s="2351"/>
      <c r="BR69" s="2351"/>
      <c r="BS69" s="2351"/>
      <c r="BT69" s="2351"/>
      <c r="BU69" s="2351"/>
      <c r="BV69" s="2351"/>
      <c r="BW69" s="2351"/>
      <c r="BX69" s="2352"/>
      <c r="BY69" s="2350"/>
      <c r="BZ69" s="2351"/>
      <c r="CA69" s="2351"/>
      <c r="CB69" s="2351"/>
      <c r="CC69" s="2351"/>
      <c r="CD69" s="2351"/>
      <c r="CE69" s="2351"/>
      <c r="CF69" s="2351"/>
      <c r="CG69" s="2351"/>
      <c r="CH69" s="2351"/>
      <c r="CI69" s="2352"/>
      <c r="CJ69" s="2350"/>
      <c r="CK69" s="2351"/>
      <c r="CL69" s="2351"/>
      <c r="CM69" s="2351"/>
      <c r="CN69" s="2351"/>
      <c r="CO69" s="2351"/>
      <c r="CP69" s="2351"/>
      <c r="CQ69" s="2351"/>
      <c r="CR69" s="2351"/>
      <c r="CS69" s="2351"/>
      <c r="CT69" s="2352"/>
      <c r="CU69" s="2350"/>
      <c r="CV69" s="2351"/>
      <c r="CW69" s="2351"/>
      <c r="CX69" s="2351"/>
      <c r="CY69" s="2351"/>
      <c r="CZ69" s="2351"/>
      <c r="DA69" s="2351"/>
      <c r="DB69" s="2351"/>
      <c r="DC69" s="2351"/>
      <c r="DD69" s="2351"/>
      <c r="DE69" s="2352"/>
      <c r="DF69" s="2350"/>
      <c r="DG69" s="2351"/>
      <c r="DH69" s="2351"/>
      <c r="DI69" s="2351"/>
      <c r="DJ69" s="2351"/>
      <c r="DK69" s="2351"/>
      <c r="DL69" s="2351"/>
      <c r="DM69" s="2351"/>
      <c r="DN69" s="2351"/>
      <c r="DO69" s="2351"/>
      <c r="DP69" s="2352"/>
      <c r="DQ69" s="2350"/>
      <c r="DR69" s="2351"/>
      <c r="DS69" s="2351"/>
      <c r="DT69" s="2351"/>
      <c r="DU69" s="2351"/>
      <c r="DV69" s="2351"/>
      <c r="DW69" s="2351"/>
      <c r="DX69" s="2351"/>
      <c r="DY69" s="2351"/>
      <c r="DZ69" s="2351"/>
      <c r="EA69" s="2352"/>
      <c r="EB69" s="2355"/>
      <c r="EC69" s="1258" t="s">
        <v>500</v>
      </c>
      <c r="ED69" s="1642"/>
      <c r="EE69" s="1624"/>
      <c r="EF69" s="1624" t="str">
        <f>IF(T69="","",T69)</f>
        <v>Наименование признака дифференциации</v>
      </c>
      <c r="EG69" s="1624"/>
      <c r="EH69" s="1624"/>
      <c r="EI69" s="1635">
        <v>0</v>
      </c>
    </row>
    <row s="1850" customFormat="1" customHeight="1" ht="23.25">
      <c r="A70" s="1363"/>
      <c r="B70" s="1363"/>
      <c r="C70" s="1363"/>
      <c r="D70" s="1363"/>
      <c r="E70" s="2259" t="s">
        <v>113</v>
      </c>
      <c r="F70" s="2259"/>
      <c r="G70" s="2259"/>
      <c r="H70" s="2259"/>
      <c r="I70" s="2286"/>
      <c r="J70" s="2256" t="str">
        <f>I69&amp;".1"</f>
        <v>3.1.1.1.1</v>
      </c>
      <c r="K70" s="1363"/>
      <c r="L70" s="1369" t="s">
        <v>425</v>
      </c>
      <c r="M70" s="1776"/>
      <c r="N70" s="1776"/>
      <c r="O70" s="1776"/>
      <c r="P70" s="2374"/>
      <c r="Q70" s="2374">
        <v>1</v>
      </c>
      <c r="R70" s="357"/>
      <c r="S70" s="2273" t="str">
        <f>$J70</f>
        <v>3.1.1.1.1</v>
      </c>
      <c r="T70" s="286" t="s">
        <v>426</v>
      </c>
      <c r="U70" s="300"/>
      <c r="V70" s="2245"/>
      <c r="W70" s="2246"/>
      <c r="X70" s="2246"/>
      <c r="Y70" s="2246"/>
      <c r="Z70" s="2246"/>
      <c r="AA70" s="2246"/>
      <c r="AB70" s="2246"/>
      <c r="AC70" s="2246"/>
      <c r="AD70" s="2246"/>
      <c r="AE70" s="2246"/>
      <c r="AF70" s="2247"/>
      <c r="AG70" s="2245" t="s">
        <v>559</v>
      </c>
      <c r="AH70" s="2246"/>
      <c r="AI70" s="2246"/>
      <c r="AJ70" s="2246"/>
      <c r="AK70" s="2246"/>
      <c r="AL70" s="2246"/>
      <c r="AM70" s="2246"/>
      <c r="AN70" s="2246"/>
      <c r="AO70" s="2246"/>
      <c r="AP70" s="2246"/>
      <c r="AQ70" s="2246"/>
      <c r="AR70" s="2245"/>
      <c r="AS70" s="2246"/>
      <c r="AT70" s="2246"/>
      <c r="AU70" s="2246"/>
      <c r="AV70" s="2246"/>
      <c r="AW70" s="2246"/>
      <c r="AX70" s="2246"/>
      <c r="AY70" s="2246"/>
      <c r="AZ70" s="2246"/>
      <c r="BA70" s="2246"/>
      <c r="BB70" s="2247"/>
      <c r="BC70" s="2245"/>
      <c r="BD70" s="2246"/>
      <c r="BE70" s="2246"/>
      <c r="BF70" s="2246"/>
      <c r="BG70" s="2246"/>
      <c r="BH70" s="2246"/>
      <c r="BI70" s="2246"/>
      <c r="BJ70" s="2246"/>
      <c r="BK70" s="2246"/>
      <c r="BL70" s="2246"/>
      <c r="BM70" s="2247"/>
      <c r="BN70" s="2245"/>
      <c r="BO70" s="2246"/>
      <c r="BP70" s="2246"/>
      <c r="BQ70" s="2246"/>
      <c r="BR70" s="2246"/>
      <c r="BS70" s="2246"/>
      <c r="BT70" s="2246"/>
      <c r="BU70" s="2246"/>
      <c r="BV70" s="2246"/>
      <c r="BW70" s="2246"/>
      <c r="BX70" s="2247"/>
      <c r="BY70" s="2245"/>
      <c r="BZ70" s="2246"/>
      <c r="CA70" s="2246"/>
      <c r="CB70" s="2246"/>
      <c r="CC70" s="2246"/>
      <c r="CD70" s="2246"/>
      <c r="CE70" s="2246"/>
      <c r="CF70" s="2246"/>
      <c r="CG70" s="2246"/>
      <c r="CH70" s="2246"/>
      <c r="CI70" s="2247"/>
      <c r="CJ70" s="2245"/>
      <c r="CK70" s="2246"/>
      <c r="CL70" s="2246"/>
      <c r="CM70" s="2246"/>
      <c r="CN70" s="2246"/>
      <c r="CO70" s="2246"/>
      <c r="CP70" s="2246"/>
      <c r="CQ70" s="2246"/>
      <c r="CR70" s="2246"/>
      <c r="CS70" s="2246"/>
      <c r="CT70" s="2247"/>
      <c r="CU70" s="2245"/>
      <c r="CV70" s="2246"/>
      <c r="CW70" s="2246"/>
      <c r="CX70" s="2246"/>
      <c r="CY70" s="2246"/>
      <c r="CZ70" s="2246"/>
      <c r="DA70" s="2246"/>
      <c r="DB70" s="2246"/>
      <c r="DC70" s="2246"/>
      <c r="DD70" s="2246"/>
      <c r="DE70" s="2247"/>
      <c r="DF70" s="2245"/>
      <c r="DG70" s="2246"/>
      <c r="DH70" s="2246"/>
      <c r="DI70" s="2246"/>
      <c r="DJ70" s="2246"/>
      <c r="DK70" s="2246"/>
      <c r="DL70" s="2246"/>
      <c r="DM70" s="2246"/>
      <c r="DN70" s="2246"/>
      <c r="DO70" s="2246"/>
      <c r="DP70" s="2247"/>
      <c r="DQ70" s="2245"/>
      <c r="DR70" s="2246"/>
      <c r="DS70" s="2246"/>
      <c r="DT70" s="2246"/>
      <c r="DU70" s="2246"/>
      <c r="DV70" s="2246"/>
      <c r="DW70" s="2246"/>
      <c r="DX70" s="2246"/>
      <c r="DY70" s="2246"/>
      <c r="DZ70" s="2246"/>
      <c r="EA70" s="2247"/>
      <c r="EB70" s="2247"/>
      <c r="EC70" s="1307" t="s">
        <v>501</v>
      </c>
      <c r="ED70" s="1642"/>
      <c r="EE70" s="1624"/>
      <c r="EF70" s="1624" t="str">
        <f>IF(T70="","",T70)</f>
        <v>Группа потребителей</v>
      </c>
      <c r="EG70" s="1624"/>
      <c r="EH70" s="1624"/>
      <c r="EI70" s="1635">
        <v>0</v>
      </c>
    </row>
    <row s="1850" customFormat="1" customHeight="1" ht="23.25">
      <c r="A71" s="1363"/>
      <c r="B71" s="1363"/>
      <c r="C71" s="1363"/>
      <c r="D71" s="1363"/>
      <c r="E71" s="2259" t="s">
        <v>113</v>
      </c>
      <c r="F71" s="2259"/>
      <c r="G71" s="2259"/>
      <c r="H71" s="2259"/>
      <c r="I71" s="2286"/>
      <c r="J71" s="2286"/>
      <c r="K71" s="2256" t="str">
        <f>J70&amp;".1"</f>
        <v>3.1.1.1.1.1</v>
      </c>
      <c r="L71" s="1369"/>
      <c r="M71" s="1776"/>
      <c r="N71" s="1776"/>
      <c r="O71" s="1776"/>
      <c r="P71" s="2374"/>
      <c r="Q71" s="2374"/>
      <c r="R71" s="357">
        <v>1</v>
      </c>
      <c r="S71" s="2273" t="str">
        <f>$K71</f>
        <v>3.1.1.1.1.1</v>
      </c>
      <c r="T71" s="1437"/>
      <c r="U71" s="300"/>
      <c r="V71" s="751"/>
      <c r="W71" s="751"/>
      <c r="X71" s="751"/>
      <c r="Y71" s="751"/>
      <c r="Z71" s="751"/>
      <c r="AA71" s="751"/>
      <c r="AB71" s="751"/>
      <c r="AC71" s="2602"/>
      <c r="AD71" s="2107" t="s">
        <v>64</v>
      </c>
      <c r="AE71" s="2602"/>
      <c r="AF71" s="2107" t="s">
        <v>64</v>
      </c>
      <c r="AG71" s="751"/>
      <c r="AH71" s="751">
        <v>0</v>
      </c>
      <c r="AI71" s="751"/>
      <c r="AJ71" s="751"/>
      <c r="AK71" s="751">
        <v>0</v>
      </c>
      <c r="AL71" s="751"/>
      <c r="AM71" s="751"/>
      <c r="AN71" s="2602">
        <v>44896</v>
      </c>
      <c r="AO71" s="2107" t="s">
        <v>64</v>
      </c>
      <c r="AP71" s="2287">
        <v>45291</v>
      </c>
      <c r="AQ71" s="2107" t="s">
        <v>64</v>
      </c>
      <c r="AR71" s="751"/>
      <c r="AS71" s="751">
        <v>47.62</v>
      </c>
      <c r="AT71" s="751"/>
      <c r="AU71" s="751"/>
      <c r="AV71" s="751">
        <v>3379.59</v>
      </c>
      <c r="AW71" s="751"/>
      <c r="AX71" s="751"/>
      <c r="AY71" s="2602">
        <v>45292</v>
      </c>
      <c r="AZ71" s="2107" t="s">
        <v>64</v>
      </c>
      <c r="BA71" s="2602">
        <v>45473</v>
      </c>
      <c r="BB71" s="2107" t="s">
        <v>64</v>
      </c>
      <c r="BC71" s="751"/>
      <c r="BD71" s="751">
        <v>72.61</v>
      </c>
      <c r="BE71" s="751"/>
      <c r="BF71" s="751"/>
      <c r="BG71" s="751">
        <v>3795.28</v>
      </c>
      <c r="BH71" s="751"/>
      <c r="BI71" s="751"/>
      <c r="BJ71" s="2602">
        <v>45474</v>
      </c>
      <c r="BK71" s="2107" t="s">
        <v>64</v>
      </c>
      <c r="BL71" s="2602">
        <v>45657</v>
      </c>
      <c r="BM71" s="2107" t="s">
        <v>64</v>
      </c>
      <c r="BN71" s="751"/>
      <c r="BO71" s="751">
        <v>67.78</v>
      </c>
      <c r="BP71" s="751"/>
      <c r="BQ71" s="751"/>
      <c r="BR71" s="751">
        <v>3795.28</v>
      </c>
      <c r="BS71" s="751"/>
      <c r="BT71" s="751"/>
      <c r="BU71" s="2602">
        <v>45658</v>
      </c>
      <c r="BV71" s="2107" t="s">
        <v>64</v>
      </c>
      <c r="BW71" s="2602">
        <v>45838</v>
      </c>
      <c r="BX71" s="2107" t="s">
        <v>64</v>
      </c>
      <c r="BY71" s="751"/>
      <c r="BZ71" s="751">
        <v>51.24</v>
      </c>
      <c r="CA71" s="751"/>
      <c r="CB71" s="751"/>
      <c r="CC71" s="751">
        <v>4600</v>
      </c>
      <c r="CD71" s="751"/>
      <c r="CE71" s="751"/>
      <c r="CF71" s="2602">
        <v>45839</v>
      </c>
      <c r="CG71" s="2107" t="s">
        <v>64</v>
      </c>
      <c r="CH71" s="2602">
        <v>46022</v>
      </c>
      <c r="CI71" s="2107" t="s">
        <v>64</v>
      </c>
      <c r="CJ71" s="751"/>
      <c r="CK71" s="751">
        <v>64.68</v>
      </c>
      <c r="CL71" s="751"/>
      <c r="CM71" s="751"/>
      <c r="CN71" s="751">
        <v>5250</v>
      </c>
      <c r="CO71" s="751"/>
      <c r="CP71" s="751"/>
      <c r="CQ71" s="2602">
        <v>46023</v>
      </c>
      <c r="CR71" s="2107" t="s">
        <v>64</v>
      </c>
      <c r="CS71" s="2602">
        <v>46295</v>
      </c>
      <c r="CT71" s="2107" t="s">
        <v>64</v>
      </c>
      <c r="CU71" s="751"/>
      <c r="CV71" s="751">
        <v>64.68</v>
      </c>
      <c r="CW71" s="751"/>
      <c r="CX71" s="751"/>
      <c r="CY71" s="751">
        <v>6300</v>
      </c>
      <c r="CZ71" s="751"/>
      <c r="DA71" s="751"/>
      <c r="DB71" s="2602">
        <v>46296</v>
      </c>
      <c r="DC71" s="2107" t="s">
        <v>64</v>
      </c>
      <c r="DD71" s="2602">
        <v>46387</v>
      </c>
      <c r="DE71" s="2107" t="s">
        <v>64</v>
      </c>
      <c r="DF71" s="751"/>
      <c r="DG71" s="751">
        <v>54.22</v>
      </c>
      <c r="DH71" s="751"/>
      <c r="DI71" s="751"/>
      <c r="DJ71" s="751">
        <v>3320.78</v>
      </c>
      <c r="DK71" s="751"/>
      <c r="DL71" s="751"/>
      <c r="DM71" s="2602">
        <v>46388</v>
      </c>
      <c r="DN71" s="2107" t="s">
        <v>64</v>
      </c>
      <c r="DO71" s="2602">
        <v>46568</v>
      </c>
      <c r="DP71" s="2107" t="s">
        <v>64</v>
      </c>
      <c r="DQ71" s="751"/>
      <c r="DR71" s="751">
        <v>54.22</v>
      </c>
      <c r="DS71" s="751"/>
      <c r="DT71" s="751"/>
      <c r="DU71" s="751">
        <v>3320.78</v>
      </c>
      <c r="DV71" s="751"/>
      <c r="DW71" s="751"/>
      <c r="DX71" s="2602">
        <v>46569</v>
      </c>
      <c r="DY71" s="2107" t="s">
        <v>64</v>
      </c>
      <c r="DZ71" s="2602">
        <v>46752</v>
      </c>
      <c r="EA71" s="2107" t="s">
        <v>64</v>
      </c>
      <c r="EB71" s="1438"/>
      <c r="EC7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D71" s="1642">
        <f>STRCHECKDATE(V72:EB72)</f>
      </c>
      <c r="EE71" s="1624"/>
      <c r="EF71" s="1624" t="str">
        <f>IF(T71="","",T71)</f>
        <v/>
      </c>
      <c r="EG71" s="1624"/>
      <c r="EH71" s="1624"/>
      <c r="EI71" s="1635">
        <v>0</v>
      </c>
    </row>
    <row s="1850" customFormat="1" customHeight="1" ht="14.25">
      <c r="A72" s="1363"/>
      <c r="B72" s="1363"/>
      <c r="C72" s="1363"/>
      <c r="D72" s="1363"/>
      <c r="E72" s="2259" t="s">
        <v>113</v>
      </c>
      <c r="F72" s="2259"/>
      <c r="G72" s="2259"/>
      <c r="H72" s="2259"/>
      <c r="I72" s="2286"/>
      <c r="J72" s="2286"/>
      <c r="K72" s="2256"/>
      <c r="L72" s="1369"/>
      <c r="M72" s="1776"/>
      <c r="N72" s="1776"/>
      <c r="O72" s="1776"/>
      <c r="P72" s="2374"/>
      <c r="Q72" s="2374"/>
      <c r="R72" s="357"/>
      <c r="S72" s="2513"/>
      <c r="T72" s="300"/>
      <c r="U72" s="300"/>
      <c r="V72" s="325"/>
      <c r="W72" s="325"/>
      <c r="X72" s="325"/>
      <c r="Y72" s="325"/>
      <c r="Z72" s="325"/>
      <c r="AA72" s="325"/>
      <c r="AB72" s="325"/>
      <c r="AC72" s="2309"/>
      <c r="AD72" s="2107"/>
      <c r="AE72" s="2309"/>
      <c r="AF72" s="2107"/>
      <c r="AG72" s="325"/>
      <c r="AH72" s="325"/>
      <c r="AI72" s="325"/>
      <c r="AJ72" s="325"/>
      <c r="AK72" s="325"/>
      <c r="AL72" s="325"/>
      <c r="AM72" s="325"/>
      <c r="AN72" s="2309"/>
      <c r="AO72" s="2107"/>
      <c r="AP72" s="2288"/>
      <c r="AQ72" s="2107"/>
      <c r="AR72" s="325"/>
      <c r="AS72" s="325"/>
      <c r="AT72" s="325"/>
      <c r="AU72" s="325"/>
      <c r="AV72" s="325"/>
      <c r="AW72" s="325"/>
      <c r="AX72" s="325"/>
      <c r="AY72" s="2309"/>
      <c r="AZ72" s="2107"/>
      <c r="BA72" s="2309"/>
      <c r="BB72" s="2107"/>
      <c r="BC72" s="325"/>
      <c r="BD72" s="325"/>
      <c r="BE72" s="325"/>
      <c r="BF72" s="325"/>
      <c r="BG72" s="325"/>
      <c r="BH72" s="325"/>
      <c r="BI72" s="325"/>
      <c r="BJ72" s="2309"/>
      <c r="BK72" s="2107"/>
      <c r="BL72" s="2309"/>
      <c r="BM72" s="2107"/>
      <c r="BN72" s="325"/>
      <c r="BO72" s="325"/>
      <c r="BP72" s="325"/>
      <c r="BQ72" s="325"/>
      <c r="BR72" s="325"/>
      <c r="BS72" s="325"/>
      <c r="BT72" s="325"/>
      <c r="BU72" s="2309"/>
      <c r="BV72" s="2107"/>
      <c r="BW72" s="2309"/>
      <c r="BX72" s="2107"/>
      <c r="BY72" s="325"/>
      <c r="BZ72" s="325"/>
      <c r="CA72" s="325"/>
      <c r="CB72" s="325"/>
      <c r="CC72" s="325"/>
      <c r="CD72" s="325"/>
      <c r="CE72" s="325"/>
      <c r="CF72" s="2309"/>
      <c r="CG72" s="2107"/>
      <c r="CH72" s="2309"/>
      <c r="CI72" s="2107"/>
      <c r="CJ72" s="325"/>
      <c r="CK72" s="325"/>
      <c r="CL72" s="325"/>
      <c r="CM72" s="325"/>
      <c r="CN72" s="325"/>
      <c r="CO72" s="325"/>
      <c r="CP72" s="325"/>
      <c r="CQ72" s="2309"/>
      <c r="CR72" s="2107"/>
      <c r="CS72" s="2309"/>
      <c r="CT72" s="2107"/>
      <c r="CU72" s="325"/>
      <c r="CV72" s="325"/>
      <c r="CW72" s="325"/>
      <c r="CX72" s="325"/>
      <c r="CY72" s="325"/>
      <c r="CZ72" s="325"/>
      <c r="DA72" s="325"/>
      <c r="DB72" s="2309"/>
      <c r="DC72" s="2107"/>
      <c r="DD72" s="2309"/>
      <c r="DE72" s="2107"/>
      <c r="DF72" s="325"/>
      <c r="DG72" s="325"/>
      <c r="DH72" s="325"/>
      <c r="DI72" s="325"/>
      <c r="DJ72" s="325"/>
      <c r="DK72" s="325"/>
      <c r="DL72" s="325"/>
      <c r="DM72" s="2309"/>
      <c r="DN72" s="2107"/>
      <c r="DO72" s="2309"/>
      <c r="DP72" s="2107"/>
      <c r="DQ72" s="325"/>
      <c r="DR72" s="325"/>
      <c r="DS72" s="325"/>
      <c r="DT72" s="325"/>
      <c r="DU72" s="325"/>
      <c r="DV72" s="325"/>
      <c r="DW72" s="325"/>
      <c r="DX72" s="2309"/>
      <c r="DY72" s="2107"/>
      <c r="DZ72" s="2309"/>
      <c r="EA72" s="2107"/>
      <c r="EB72" s="1439"/>
      <c r="EC72" s="2349"/>
      <c r="ED72" s="1642"/>
      <c r="EE72" s="1624"/>
      <c r="EF72" s="1624" t="str">
        <f>IF(T72="","",T72)</f>
        <v/>
      </c>
      <c r="EG72" s="1624"/>
      <c r="EH72" s="1624"/>
      <c r="EI72" s="1635">
        <v>0</v>
      </c>
    </row>
    <row s="1850" customFormat="1" customHeight="1" ht="21">
      <c r="A73" s="1363"/>
      <c r="B73" s="1363"/>
      <c r="C73" s="1363"/>
      <c r="D73" s="1363"/>
      <c r="E73" s="2259" t="s">
        <v>113</v>
      </c>
      <c r="F73" s="2259"/>
      <c r="G73" s="2259"/>
      <c r="H73" s="2259"/>
      <c r="I73" s="2286"/>
      <c r="J73" s="2256"/>
      <c r="K73" s="1363"/>
      <c r="L73" s="1369"/>
      <c r="M73" s="1776"/>
      <c r="N73" s="1776"/>
      <c r="O73" s="1776"/>
      <c r="P73" s="2374"/>
      <c r="Q73" s="2374"/>
      <c r="R73" s="356"/>
      <c r="S73" s="3547"/>
      <c r="T73" s="3548" t="s">
        <v>502</v>
      </c>
      <c r="U73" s="3549"/>
      <c r="V73" s="3550"/>
      <c r="W73" s="3551"/>
      <c r="X73" s="3552"/>
      <c r="Y73" s="3553"/>
      <c r="Z73" s="3554"/>
      <c r="AA73" s="3555"/>
      <c r="AB73" s="3556"/>
      <c r="AC73" s="3557"/>
      <c r="AD73" s="3558"/>
      <c r="AE73" s="3559"/>
      <c r="AF73" s="3560"/>
      <c r="AG73" s="3561"/>
      <c r="AH73" s="3562"/>
      <c r="AI73" s="3563"/>
      <c r="AJ73" s="3564"/>
      <c r="AK73" s="3565"/>
      <c r="AL73" s="3566"/>
      <c r="AM73" s="3567"/>
      <c r="AN73" s="3568"/>
      <c r="AO73" s="3569"/>
      <c r="AP73" s="3570"/>
      <c r="AQ73" s="3571"/>
      <c r="AR73" s="3572"/>
      <c r="AS73" s="3573"/>
      <c r="AT73" s="3574"/>
      <c r="AU73" s="3575"/>
      <c r="AV73" s="3576"/>
      <c r="AW73" s="3577"/>
      <c r="AX73" s="3578"/>
      <c r="AY73" s="3579"/>
      <c r="AZ73" s="3580"/>
      <c r="BA73" s="3581"/>
      <c r="BB73" s="3582"/>
      <c r="BC73" s="3583"/>
      <c r="BD73" s="3584"/>
      <c r="BE73" s="3585"/>
      <c r="BF73" s="3586"/>
      <c r="BG73" s="3587"/>
      <c r="BH73" s="3588"/>
      <c r="BI73" s="3589"/>
      <c r="BJ73" s="3590"/>
      <c r="BK73" s="3591"/>
      <c r="BL73" s="3592"/>
      <c r="BM73" s="3593"/>
      <c r="BN73" s="3594"/>
      <c r="BO73" s="3595"/>
      <c r="BP73" s="3596"/>
      <c r="BQ73" s="3597"/>
      <c r="BR73" s="3598"/>
      <c r="BS73" s="3599"/>
      <c r="BT73" s="3600"/>
      <c r="BU73" s="3601"/>
      <c r="BV73" s="3602"/>
      <c r="BW73" s="3603"/>
      <c r="BX73" s="3604"/>
      <c r="BY73" s="3605"/>
      <c r="BZ73" s="3606"/>
      <c r="CA73" s="3607"/>
      <c r="CB73" s="3608"/>
      <c r="CC73" s="3609"/>
      <c r="CD73" s="3610"/>
      <c r="CE73" s="3611"/>
      <c r="CF73" s="3612"/>
      <c r="CG73" s="3613"/>
      <c r="CH73" s="3614"/>
      <c r="CI73" s="3615"/>
      <c r="CJ73" s="3616"/>
      <c r="CK73" s="3617"/>
      <c r="CL73" s="3618"/>
      <c r="CM73" s="3619"/>
      <c r="CN73" s="3620"/>
      <c r="CO73" s="3621"/>
      <c r="CP73" s="3622"/>
      <c r="CQ73" s="3623"/>
      <c r="CR73" s="3624"/>
      <c r="CS73" s="3625"/>
      <c r="CT73" s="3626"/>
      <c r="CU73" s="3627"/>
      <c r="CV73" s="3628"/>
      <c r="CW73" s="3629"/>
      <c r="CX73" s="3630"/>
      <c r="CY73" s="3631"/>
      <c r="CZ73" s="3632"/>
      <c r="DA73" s="3633"/>
      <c r="DB73" s="3634"/>
      <c r="DC73" s="3635"/>
      <c r="DD73" s="3636"/>
      <c r="DE73" s="3637"/>
      <c r="DF73" s="3638"/>
      <c r="DG73" s="3639"/>
      <c r="DH73" s="3640"/>
      <c r="DI73" s="3641"/>
      <c r="DJ73" s="3642"/>
      <c r="DK73" s="3643"/>
      <c r="DL73" s="3644"/>
      <c r="DM73" s="3645"/>
      <c r="DN73" s="3646"/>
      <c r="DO73" s="3647"/>
      <c r="DP73" s="3648"/>
      <c r="DQ73" s="3649"/>
      <c r="DR73" s="3650"/>
      <c r="DS73" s="3651"/>
      <c r="DT73" s="3652"/>
      <c r="DU73" s="3653"/>
      <c r="DV73" s="3654"/>
      <c r="DW73" s="3655"/>
      <c r="DX73" s="3656"/>
      <c r="DY73" s="3657"/>
      <c r="DZ73" s="3658"/>
      <c r="EA73" s="3659"/>
      <c r="EB73" s="3660"/>
      <c r="EC73" s="1258" t="s">
        <v>503</v>
      </c>
      <c r="ED73" s="1642"/>
      <c r="EE73" s="1624"/>
      <c r="EF73" s="1624" t="str">
        <f>IF(T73="","",T73)</f>
        <v>Добавить значение признака дифференциации</v>
      </c>
      <c r="EG73" s="1624"/>
      <c r="EH73" s="1624"/>
      <c r="EI73" s="1635">
        <v>0</v>
      </c>
    </row>
    <row s="1850" customFormat="1" customHeight="1" ht="21">
      <c r="A74" s="1363"/>
      <c r="B74" s="1363"/>
      <c r="C74" s="1363"/>
      <c r="D74" s="1363"/>
      <c r="E74" s="2259" t="s">
        <v>113</v>
      </c>
      <c r="F74" s="2259"/>
      <c r="G74" s="2259"/>
      <c r="H74" s="2259"/>
      <c r="I74" s="2256"/>
      <c r="J74" s="1363"/>
      <c r="K74" s="1363"/>
      <c r="L74" s="1369"/>
      <c r="M74" s="1776"/>
      <c r="N74" s="1776"/>
      <c r="O74" s="1776"/>
      <c r="P74" s="2374"/>
      <c r="Q74" s="2374"/>
      <c r="R74" s="356"/>
      <c r="S74" s="3661"/>
      <c r="T74" s="3662" t="s">
        <v>431</v>
      </c>
      <c r="U74" s="3663"/>
      <c r="V74" s="3664"/>
      <c r="W74" s="3665"/>
      <c r="X74" s="3666"/>
      <c r="Y74" s="3667"/>
      <c r="Z74" s="3668"/>
      <c r="AA74" s="3669"/>
      <c r="AB74" s="3670"/>
      <c r="AC74" s="3671"/>
      <c r="AD74" s="3672"/>
      <c r="AE74" s="3673"/>
      <c r="AF74" s="3674"/>
      <c r="AG74" s="3675"/>
      <c r="AH74" s="3676"/>
      <c r="AI74" s="3677"/>
      <c r="AJ74" s="3678"/>
      <c r="AK74" s="3679"/>
      <c r="AL74" s="3680"/>
      <c r="AM74" s="3681"/>
      <c r="AN74" s="3682"/>
      <c r="AO74" s="3683"/>
      <c r="AP74" s="3684"/>
      <c r="AQ74" s="3685"/>
      <c r="AR74" s="3686"/>
      <c r="AS74" s="3687"/>
      <c r="AT74" s="3688"/>
      <c r="AU74" s="3689"/>
      <c r="AV74" s="3690"/>
      <c r="AW74" s="3691"/>
      <c r="AX74" s="3692"/>
      <c r="AY74" s="3693"/>
      <c r="AZ74" s="3694"/>
      <c r="BA74" s="3695"/>
      <c r="BB74" s="3696"/>
      <c r="BC74" s="3697"/>
      <c r="BD74" s="3698"/>
      <c r="BE74" s="3699"/>
      <c r="BF74" s="3700"/>
      <c r="BG74" s="3701"/>
      <c r="BH74" s="3702"/>
      <c r="BI74" s="3703"/>
      <c r="BJ74" s="3704"/>
      <c r="BK74" s="3705"/>
      <c r="BL74" s="3706"/>
      <c r="BM74" s="3707"/>
      <c r="BN74" s="3708"/>
      <c r="BO74" s="3709"/>
      <c r="BP74" s="3710"/>
      <c r="BQ74" s="3711"/>
      <c r="BR74" s="3712"/>
      <c r="BS74" s="3713"/>
      <c r="BT74" s="3714"/>
      <c r="BU74" s="3715"/>
      <c r="BV74" s="3716"/>
      <c r="BW74" s="3717"/>
      <c r="BX74" s="3718"/>
      <c r="BY74" s="3719"/>
      <c r="BZ74" s="3720"/>
      <c r="CA74" s="3721"/>
      <c r="CB74" s="3722"/>
      <c r="CC74" s="3723"/>
      <c r="CD74" s="3724"/>
      <c r="CE74" s="3725"/>
      <c r="CF74" s="3726"/>
      <c r="CG74" s="3727"/>
      <c r="CH74" s="3728"/>
      <c r="CI74" s="3729"/>
      <c r="CJ74" s="3730"/>
      <c r="CK74" s="3731"/>
      <c r="CL74" s="3732"/>
      <c r="CM74" s="3733"/>
      <c r="CN74" s="3734"/>
      <c r="CO74" s="3735"/>
      <c r="CP74" s="3736"/>
      <c r="CQ74" s="3737"/>
      <c r="CR74" s="3738"/>
      <c r="CS74" s="3739"/>
      <c r="CT74" s="3740"/>
      <c r="CU74" s="3741"/>
      <c r="CV74" s="3742"/>
      <c r="CW74" s="3743"/>
      <c r="CX74" s="3744"/>
      <c r="CY74" s="3745"/>
      <c r="CZ74" s="3746"/>
      <c r="DA74" s="3747"/>
      <c r="DB74" s="3748"/>
      <c r="DC74" s="3749"/>
      <c r="DD74" s="3750"/>
      <c r="DE74" s="3751"/>
      <c r="DF74" s="3752"/>
      <c r="DG74" s="3753"/>
      <c r="DH74" s="3754"/>
      <c r="DI74" s="3755"/>
      <c r="DJ74" s="3756"/>
      <c r="DK74" s="3757"/>
      <c r="DL74" s="3758"/>
      <c r="DM74" s="3759"/>
      <c r="DN74" s="3760"/>
      <c r="DO74" s="3761"/>
      <c r="DP74" s="3762"/>
      <c r="DQ74" s="3763"/>
      <c r="DR74" s="3764"/>
      <c r="DS74" s="3765"/>
      <c r="DT74" s="3766"/>
      <c r="DU74" s="3767"/>
      <c r="DV74" s="3768"/>
      <c r="DW74" s="3769"/>
      <c r="DX74" s="3770"/>
      <c r="DY74" s="3771"/>
      <c r="DZ74" s="3772"/>
      <c r="EA74" s="3773"/>
      <c r="EB74" s="3774"/>
      <c r="EC74" s="3775"/>
      <c r="ED74" s="1642"/>
      <c r="EE74" s="1624"/>
      <c r="EF74" s="1624" t="str">
        <f>IF(T74="","",T74)</f>
        <v>Добавить группу потребителей</v>
      </c>
      <c r="EG74" s="1624"/>
      <c r="EH74" s="1624"/>
      <c r="EI74" s="1635">
        <v>0</v>
      </c>
    </row>
    <row s="1850" customFormat="1" customHeight="1" ht="21">
      <c r="A75" s="1363"/>
      <c r="B75" s="1363"/>
      <c r="C75" s="1363"/>
      <c r="D75" s="1363"/>
      <c r="E75" s="2259" t="s">
        <v>113</v>
      </c>
      <c r="F75" s="2259"/>
      <c r="G75" s="2259"/>
      <c r="H75" s="2258"/>
      <c r="I75" s="1363"/>
      <c r="J75" s="1363"/>
      <c r="K75" s="1363"/>
      <c r="L75" s="1369"/>
      <c r="M75" s="1365"/>
      <c r="N75" s="1365"/>
      <c r="O75" s="1366"/>
      <c r="P75" s="1823"/>
      <c r="Q75" s="375"/>
      <c r="R75" s="355"/>
      <c r="S75" s="3776"/>
      <c r="T75" s="3777" t="s">
        <v>504</v>
      </c>
      <c r="U75" s="3778"/>
      <c r="V75" s="3779"/>
      <c r="W75" s="3780"/>
      <c r="X75" s="3781"/>
      <c r="Y75" s="3782"/>
      <c r="Z75" s="3783"/>
      <c r="AA75" s="3784"/>
      <c r="AB75" s="3785"/>
      <c r="AC75" s="3786"/>
      <c r="AD75" s="3787"/>
      <c r="AE75" s="3788"/>
      <c r="AF75" s="3789"/>
      <c r="AG75" s="3790"/>
      <c r="AH75" s="3791"/>
      <c r="AI75" s="3792"/>
      <c r="AJ75" s="3793"/>
      <c r="AK75" s="3794"/>
      <c r="AL75" s="3795"/>
      <c r="AM75" s="3796"/>
      <c r="AN75" s="3797"/>
      <c r="AO75" s="3798"/>
      <c r="AP75" s="3799"/>
      <c r="AQ75" s="3800"/>
      <c r="AR75" s="3801"/>
      <c r="AS75" s="3802"/>
      <c r="AT75" s="3803"/>
      <c r="AU75" s="3804"/>
      <c r="AV75" s="3805"/>
      <c r="AW75" s="3806"/>
      <c r="AX75" s="3807"/>
      <c r="AY75" s="3808"/>
      <c r="AZ75" s="3809"/>
      <c r="BA75" s="3810"/>
      <c r="BB75" s="3811"/>
      <c r="BC75" s="3812"/>
      <c r="BD75" s="3813"/>
      <c r="BE75" s="3814"/>
      <c r="BF75" s="3815"/>
      <c r="BG75" s="3816"/>
      <c r="BH75" s="3817"/>
      <c r="BI75" s="3818"/>
      <c r="BJ75" s="3819"/>
      <c r="BK75" s="3820"/>
      <c r="BL75" s="3821"/>
      <c r="BM75" s="3822"/>
      <c r="BN75" s="3823"/>
      <c r="BO75" s="3824"/>
      <c r="BP75" s="3825"/>
      <c r="BQ75" s="3826"/>
      <c r="BR75" s="3827"/>
      <c r="BS75" s="3828"/>
      <c r="BT75" s="3829"/>
      <c r="BU75" s="3830"/>
      <c r="BV75" s="3831"/>
      <c r="BW75" s="3832"/>
      <c r="BX75" s="3833"/>
      <c r="BY75" s="3834"/>
      <c r="BZ75" s="3835"/>
      <c r="CA75" s="3836"/>
      <c r="CB75" s="3837"/>
      <c r="CC75" s="3838"/>
      <c r="CD75" s="3839"/>
      <c r="CE75" s="3840"/>
      <c r="CF75" s="3841"/>
      <c r="CG75" s="3842"/>
      <c r="CH75" s="3843"/>
      <c r="CI75" s="3844"/>
      <c r="CJ75" s="3845"/>
      <c r="CK75" s="3846"/>
      <c r="CL75" s="3847"/>
      <c r="CM75" s="3848"/>
      <c r="CN75" s="3849"/>
      <c r="CO75" s="3850"/>
      <c r="CP75" s="3851"/>
      <c r="CQ75" s="3852"/>
      <c r="CR75" s="3853"/>
      <c r="CS75" s="3854"/>
      <c r="CT75" s="3855"/>
      <c r="CU75" s="3856"/>
      <c r="CV75" s="3857"/>
      <c r="CW75" s="3858"/>
      <c r="CX75" s="3859"/>
      <c r="CY75" s="3860"/>
      <c r="CZ75" s="3861"/>
      <c r="DA75" s="3862"/>
      <c r="DB75" s="3863"/>
      <c r="DC75" s="3864"/>
      <c r="DD75" s="3865"/>
      <c r="DE75" s="3866"/>
      <c r="DF75" s="3867"/>
      <c r="DG75" s="3868"/>
      <c r="DH75" s="3869"/>
      <c r="DI75" s="3870"/>
      <c r="DJ75" s="3871"/>
      <c r="DK75" s="3872"/>
      <c r="DL75" s="3873"/>
      <c r="DM75" s="3874"/>
      <c r="DN75" s="3875"/>
      <c r="DO75" s="3876"/>
      <c r="DP75" s="3877"/>
      <c r="DQ75" s="3878"/>
      <c r="DR75" s="3879"/>
      <c r="DS75" s="3880"/>
      <c r="DT75" s="3881"/>
      <c r="DU75" s="3882"/>
      <c r="DV75" s="3883"/>
      <c r="DW75" s="3884"/>
      <c r="DX75" s="3885"/>
      <c r="DY75" s="3886"/>
      <c r="DZ75" s="3887"/>
      <c r="EA75" s="3888"/>
      <c r="EB75" s="3889"/>
      <c r="EC75" s="3890"/>
      <c r="ED75" s="1642"/>
      <c r="EE75" s="1624"/>
      <c r="EF75" s="1624" t="str">
        <f>IF(T75="","",T75)</f>
        <v>Добавить наименование признака дифференциации</v>
      </c>
      <c r="EG75" s="1624"/>
      <c r="EH75" s="1624"/>
      <c r="EI75" s="1635">
        <v>0</v>
      </c>
    </row>
    <row s="622" customFormat="1" customHeight="1" ht="14.25">
      <c r="A76" s="1343"/>
      <c r="B76" s="1343"/>
      <c r="C76" s="1343"/>
      <c r="D76" s="1343"/>
      <c r="E76" s="2259" t="s">
        <v>113</v>
      </c>
      <c r="F76" s="2258"/>
      <c r="G76" s="1343"/>
      <c r="H76" s="1343"/>
      <c r="I76" s="1343"/>
      <c r="J76" s="1343"/>
      <c r="K76" s="1343"/>
      <c r="L76" s="1545"/>
      <c r="M76" s="1321"/>
      <c r="N76" s="1321"/>
      <c r="O76" s="1642"/>
      <c r="P76" s="1316"/>
      <c r="Q76" s="1344"/>
      <c r="R76" s="1316"/>
      <c r="S76" s="1322"/>
      <c r="T76" s="1325" t="s">
        <v>257</v>
      </c>
      <c r="U76" s="1324"/>
      <c r="V76" s="1324"/>
      <c r="W76" s="1324"/>
      <c r="X76" s="1324"/>
      <c r="Y76" s="1324"/>
      <c r="Z76" s="1324"/>
      <c r="AA76" s="1324"/>
      <c r="AB76" s="1324"/>
      <c r="AC76" s="1324"/>
      <c r="AD76" s="1324"/>
      <c r="AE76" s="1324"/>
      <c r="AF76" s="1324"/>
      <c r="AG76" s="1324"/>
      <c r="AH76" s="1324"/>
      <c r="AI76" s="1324"/>
      <c r="AJ76" s="1324"/>
      <c r="AK76" s="1324"/>
      <c r="AL76" s="1324"/>
      <c r="AM76" s="1324"/>
      <c r="AN76" s="1324"/>
      <c r="AO76" s="1324"/>
      <c r="AP76" s="1324"/>
      <c r="AQ76" s="1324"/>
      <c r="AR76" s="1324"/>
      <c r="AS76" s="1324"/>
      <c r="AT76" s="1324"/>
      <c r="AU76" s="1324"/>
      <c r="AV76" s="1324"/>
      <c r="AW76" s="1324"/>
      <c r="AX76" s="1324"/>
      <c r="AY76" s="1324"/>
      <c r="AZ76" s="1324"/>
      <c r="BA76" s="1324"/>
      <c r="BB76" s="1324"/>
      <c r="BC76" s="1324"/>
      <c r="BD76" s="1324"/>
      <c r="BE76" s="1324"/>
      <c r="BF76" s="1324"/>
      <c r="BG76" s="1324"/>
      <c r="BH76" s="1324"/>
      <c r="BI76" s="1324"/>
      <c r="BJ76" s="1324"/>
      <c r="BK76" s="1324"/>
      <c r="BL76" s="1324"/>
      <c r="BM76" s="1324"/>
      <c r="BN76" s="1324"/>
      <c r="BO76" s="1324"/>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c r="DD76" s="1324"/>
      <c r="DE76" s="1324"/>
      <c r="DF76" s="1324"/>
      <c r="DG76" s="1324"/>
      <c r="DH76" s="1324"/>
      <c r="DI76" s="1324"/>
      <c r="DJ76" s="1324"/>
      <c r="DK76" s="1324"/>
      <c r="DL76" s="1324"/>
      <c r="DM76" s="1324"/>
      <c r="DN76" s="1324"/>
      <c r="DO76" s="1324"/>
      <c r="DP76" s="1324"/>
      <c r="DQ76" s="1324"/>
      <c r="DR76" s="1324"/>
      <c r="DS76" s="1324"/>
      <c r="DT76" s="1324"/>
      <c r="DU76" s="1324"/>
      <c r="DV76" s="1324"/>
      <c r="DW76" s="1324"/>
      <c r="DX76" s="1324"/>
      <c r="DY76" s="1324"/>
      <c r="DZ76" s="1324"/>
      <c r="EA76" s="1324"/>
      <c r="EB76" s="1324"/>
      <c r="EC76" s="1324"/>
      <c r="ED76" s="1642"/>
      <c r="EE76" s="1624"/>
      <c r="EF76" s="1624" t="str">
        <f>IF(T76="","",T76)</f>
        <v>Добавить централизованную систему для дифференциации</v>
      </c>
      <c r="EG76" s="1624"/>
      <c r="EH76" s="1624"/>
      <c r="EI76" s="1642">
        <v>0</v>
      </c>
    </row>
    <row s="622" customFormat="1" customHeight="1" ht="14.25">
      <c r="A77" s="1343"/>
      <c r="B77" s="1343"/>
      <c r="C77" s="1343"/>
      <c r="D77" s="1343"/>
      <c r="E77" s="2258" t="s">
        <v>113</v>
      </c>
      <c r="F77" s="1343"/>
      <c r="G77" s="1343"/>
      <c r="H77" s="1343"/>
      <c r="I77" s="1343"/>
      <c r="J77" s="1343"/>
      <c r="K77" s="1343"/>
      <c r="L77" s="1545"/>
      <c r="M77" s="1321"/>
      <c r="N77" s="1321"/>
      <c r="O77" s="1642"/>
      <c r="P77" s="1316"/>
      <c r="Q77" s="1344"/>
      <c r="R77" s="1316"/>
      <c r="S77" s="1322"/>
      <c r="T77" s="1325" t="s">
        <v>258</v>
      </c>
      <c r="U77" s="1324"/>
      <c r="V77" s="1324"/>
      <c r="W77" s="1324"/>
      <c r="X77" s="1324"/>
      <c r="Y77" s="1324"/>
      <c r="Z77" s="1324"/>
      <c r="AA77" s="1324"/>
      <c r="AB77" s="1324"/>
      <c r="AC77" s="1324"/>
      <c r="AD77" s="1324"/>
      <c r="AE77" s="1324"/>
      <c r="AF77" s="1324"/>
      <c r="AG77" s="1324"/>
      <c r="AH77" s="1324"/>
      <c r="AI77" s="1324"/>
      <c r="AJ77" s="1324"/>
      <c r="AK77" s="1324"/>
      <c r="AL77" s="1324"/>
      <c r="AM77" s="1324"/>
      <c r="AN77" s="1324"/>
      <c r="AO77" s="1324"/>
      <c r="AP77" s="1324"/>
      <c r="AQ77" s="1324"/>
      <c r="AR77" s="1324"/>
      <c r="AS77" s="1324"/>
      <c r="AT77" s="1324"/>
      <c r="AU77" s="1324"/>
      <c r="AV77" s="1324"/>
      <c r="AW77" s="1324"/>
      <c r="AX77" s="1324"/>
      <c r="AY77" s="1324"/>
      <c r="AZ77" s="1324"/>
      <c r="BA77" s="1324"/>
      <c r="BB77" s="1324"/>
      <c r="BC77" s="1324"/>
      <c r="BD77" s="1324"/>
      <c r="BE77" s="1324"/>
      <c r="BF77" s="1324"/>
      <c r="BG77" s="1324"/>
      <c r="BH77" s="1324"/>
      <c r="BI77" s="1324"/>
      <c r="BJ77" s="1324"/>
      <c r="BK77" s="1324"/>
      <c r="BL77" s="1324"/>
      <c r="BM77" s="1324"/>
      <c r="BN77" s="1324"/>
      <c r="BO77" s="1324"/>
      <c r="BP77" s="1324"/>
      <c r="BQ77" s="1324"/>
      <c r="BR77" s="1324"/>
      <c r="BS77" s="1324"/>
      <c r="BT77" s="1324"/>
      <c r="BU77" s="1324"/>
      <c r="BV77" s="1324"/>
      <c r="BW77" s="1324"/>
      <c r="BX77" s="1324"/>
      <c r="BY77" s="1324"/>
      <c r="BZ77" s="1324"/>
      <c r="CA77" s="1324"/>
      <c r="CB77" s="1324"/>
      <c r="CC77" s="1324"/>
      <c r="CD77" s="1324"/>
      <c r="CE77" s="1324"/>
      <c r="CF77" s="1324"/>
      <c r="CG77" s="1324"/>
      <c r="CH77" s="1324"/>
      <c r="CI77" s="1324"/>
      <c r="CJ77" s="1324"/>
      <c r="CK77" s="1324"/>
      <c r="CL77" s="1324"/>
      <c r="CM77" s="1324"/>
      <c r="CN77" s="1324"/>
      <c r="CO77" s="1324"/>
      <c r="CP77" s="1324"/>
      <c r="CQ77" s="1324"/>
      <c r="CR77" s="1324"/>
      <c r="CS77" s="1324"/>
      <c r="CT77" s="1324"/>
      <c r="CU77" s="1324"/>
      <c r="CV77" s="1324"/>
      <c r="CW77" s="1324"/>
      <c r="CX77" s="1324"/>
      <c r="CY77" s="1324"/>
      <c r="CZ77" s="1324"/>
      <c r="DA77" s="1324"/>
      <c r="DB77" s="1324"/>
      <c r="DC77" s="1324"/>
      <c r="DD77" s="1324"/>
      <c r="DE77" s="1324"/>
      <c r="DF77" s="1324"/>
      <c r="DG77" s="1324"/>
      <c r="DH77" s="1324"/>
      <c r="DI77" s="1324"/>
      <c r="DJ77" s="1324"/>
      <c r="DK77" s="1324"/>
      <c r="DL77" s="1324"/>
      <c r="DM77" s="1324"/>
      <c r="DN77" s="1324"/>
      <c r="DO77" s="1324"/>
      <c r="DP77" s="1324"/>
      <c r="DQ77" s="1324"/>
      <c r="DR77" s="1324"/>
      <c r="DS77" s="1324"/>
      <c r="DT77" s="1324"/>
      <c r="DU77" s="1324"/>
      <c r="DV77" s="1324"/>
      <c r="DW77" s="1324"/>
      <c r="DX77" s="1324"/>
      <c r="DY77" s="1324"/>
      <c r="DZ77" s="1324"/>
      <c r="EA77" s="1324"/>
      <c r="EB77" s="1324"/>
      <c r="EC77" s="1324"/>
      <c r="ED77" s="1642"/>
      <c r="EE77" s="1624"/>
      <c r="EF77" s="1624" t="str">
        <f>IF(T77="","",T77)</f>
        <v>Добавить территорию для дифференциации</v>
      </c>
      <c r="EG77" s="1624"/>
      <c r="EH77" s="1624"/>
      <c r="EI77" s="1642">
        <v>0</v>
      </c>
    </row>
    <row s="1642" customFormat="1" customHeight="1" ht="0">
      <c r="A78" s="1314"/>
      <c r="B78" s="1314"/>
      <c r="C78" s="1314"/>
      <c r="D78" s="1314"/>
      <c r="E78" s="1343"/>
      <c r="F78" s="1314"/>
      <c r="G78" s="1314"/>
      <c r="H78" s="1314"/>
      <c r="I78" s="1314"/>
      <c r="J78" s="1314"/>
      <c r="K78" s="1314"/>
      <c r="L78" s="1494"/>
      <c r="M78" s="1321"/>
      <c r="N78" s="1321"/>
      <c r="P78" s="1316"/>
      <c r="Q78" s="1317"/>
      <c r="R78" s="1316"/>
      <c r="S78" s="1322"/>
      <c r="T78" s="1325" t="s">
        <v>272</v>
      </c>
      <c r="U78" s="1324"/>
      <c r="V78" s="1324"/>
      <c r="W78" s="1324"/>
      <c r="X78" s="1324"/>
      <c r="Y78" s="1324"/>
      <c r="Z78" s="1324"/>
      <c r="AA78" s="1324"/>
      <c r="AB78" s="1324"/>
      <c r="AC78" s="1324"/>
      <c r="AD78" s="1324"/>
      <c r="AE78" s="1324"/>
      <c r="AF78" s="1324"/>
      <c r="AG78" s="1324"/>
      <c r="AH78" s="1324"/>
      <c r="AI78" s="1324"/>
      <c r="AJ78" s="1324"/>
      <c r="AK78" s="1324"/>
      <c r="AL78" s="1324"/>
      <c r="AM78" s="1324"/>
      <c r="AN78" s="1324"/>
      <c r="AO78" s="1324"/>
      <c r="AP78" s="1324"/>
      <c r="AQ78" s="1324"/>
      <c r="AR78" s="1324"/>
      <c r="AS78" s="1324"/>
      <c r="AT78" s="1324"/>
      <c r="AU78" s="1324"/>
      <c r="AV78" s="1324"/>
      <c r="AW78" s="1324"/>
      <c r="AX78" s="1324"/>
      <c r="AY78" s="1324"/>
      <c r="AZ78" s="1324"/>
      <c r="BA78" s="1324"/>
      <c r="BB78" s="1324"/>
      <c r="BC78" s="1324"/>
      <c r="BD78" s="1324"/>
      <c r="BE78" s="1324"/>
      <c r="BF78" s="1324"/>
      <c r="BG78" s="1324"/>
      <c r="BH78" s="1324"/>
      <c r="BI78" s="1324"/>
      <c r="BJ78" s="1324"/>
      <c r="BK78" s="1324"/>
      <c r="BL78" s="1324"/>
      <c r="BM78" s="1324"/>
      <c r="BN78" s="1324"/>
      <c r="BO78" s="1324"/>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c r="DD78" s="1324"/>
      <c r="DE78" s="1324"/>
      <c r="DF78" s="1324"/>
      <c r="DG78" s="1324"/>
      <c r="DH78" s="1324"/>
      <c r="DI78" s="1324"/>
      <c r="DJ78" s="1324"/>
      <c r="DK78" s="1324"/>
      <c r="DL78" s="1324"/>
      <c r="DM78" s="1324"/>
      <c r="DN78" s="1324"/>
      <c r="DO78" s="1324"/>
      <c r="DP78" s="1324"/>
      <c r="DQ78" s="1324"/>
      <c r="DR78" s="1324"/>
      <c r="DS78" s="1324"/>
      <c r="DT78" s="1324"/>
      <c r="DU78" s="1324"/>
      <c r="DV78" s="1324"/>
      <c r="DW78" s="1324"/>
      <c r="DX78" s="1324"/>
      <c r="DY78" s="1324"/>
      <c r="DZ78" s="1324"/>
      <c r="EA78" s="1324"/>
      <c r="EB78" s="1324"/>
      <c r="EC78" s="1324"/>
      <c r="EE78" s="789"/>
      <c r="EF78" s="789" t="str">
        <f>IF(T78="","",T78)</f>
        <v>Добавить наименование тарифа</v>
      </c>
      <c r="EG78" s="789"/>
      <c r="EH78" s="789"/>
      <c r="EI78" s="518">
        <v>0</v>
      </c>
    </row>
    <row customHeight="1" ht="11.549999999999999">
      <c r="M79" s="1160"/>
      <c r="N79" s="1160"/>
      <c r="O79" s="537"/>
      <c r="P79" s="1155"/>
      <c r="Q79" s="1155"/>
      <c r="R79" s="1155"/>
      <c r="S79" s="1155"/>
      <c r="AR79" s="1635"/>
      <c r="AS79" s="1635"/>
      <c r="AT79" s="1635"/>
      <c r="AU79" s="1635"/>
      <c r="AV79" s="1635"/>
      <c r="AW79" s="1635"/>
      <c r="AX79" s="1635"/>
      <c r="AY79" s="1635"/>
      <c r="AZ79" s="1635"/>
      <c r="BA79" s="1635"/>
      <c r="BB79" s="1635"/>
      <c r="BC79" s="1635"/>
      <c r="BD79" s="1635"/>
      <c r="BE79" s="1635"/>
      <c r="BF79" s="1635"/>
      <c r="BG79" s="1635"/>
      <c r="BH79" s="1635"/>
      <c r="BI79" s="1635"/>
      <c r="BJ79" s="1635"/>
      <c r="BK79" s="1635"/>
      <c r="BL79" s="1635"/>
      <c r="BM79" s="1635"/>
      <c r="BN79" s="1635"/>
      <c r="BO79" s="1635"/>
      <c r="BP79" s="1635"/>
      <c r="BQ79" s="1635"/>
      <c r="BR79" s="1635"/>
      <c r="BS79" s="1635"/>
      <c r="BT79" s="1635"/>
      <c r="BU79" s="1635"/>
      <c r="BV79" s="1635"/>
      <c r="BW79" s="1635"/>
      <c r="BX79" s="1635"/>
      <c r="BY79" s="1635"/>
      <c r="BZ79" s="1635"/>
      <c r="CA79" s="1635"/>
      <c r="CB79" s="1635"/>
      <c r="CC79" s="1635"/>
      <c r="CD79" s="1635"/>
      <c r="CE79" s="1635"/>
      <c r="CF79" s="1635"/>
      <c r="CG79" s="1635"/>
      <c r="CH79" s="1635"/>
      <c r="CI79" s="1635"/>
      <c r="CJ79" s="1635"/>
      <c r="CK79" s="1635"/>
      <c r="CL79" s="1635"/>
      <c r="CM79" s="1635"/>
      <c r="CN79" s="1635"/>
      <c r="CO79" s="1635"/>
      <c r="CP79" s="1635"/>
      <c r="CQ79" s="1635"/>
      <c r="CR79" s="1635"/>
      <c r="CS79" s="1635"/>
      <c r="CT79" s="1635"/>
      <c r="CU79" s="1635"/>
      <c r="CV79" s="1635"/>
      <c r="CW79" s="1635"/>
      <c r="CX79" s="1635"/>
      <c r="CY79" s="1635"/>
      <c r="CZ79" s="1635"/>
      <c r="DA79" s="1635"/>
      <c r="DB79" s="1635"/>
      <c r="DC79" s="1635"/>
      <c r="DD79" s="1635"/>
      <c r="DE79" s="1635"/>
      <c r="DF79" s="1635"/>
      <c r="DG79" s="1635"/>
      <c r="DH79" s="1635"/>
      <c r="DI79" s="1635"/>
      <c r="DJ79" s="1635"/>
      <c r="DK79" s="1635"/>
      <c r="DL79" s="1635"/>
      <c r="DM79" s="1635"/>
      <c r="DN79" s="1635"/>
      <c r="DO79" s="1635"/>
      <c r="DP79" s="1635"/>
      <c r="DQ79" s="1635"/>
      <c r="DR79" s="1635"/>
      <c r="DS79" s="1635"/>
      <c r="DT79" s="1635"/>
      <c r="DU79" s="1635"/>
      <c r="DV79" s="1635"/>
      <c r="DW79" s="1635"/>
      <c r="DX79" s="1635"/>
      <c r="DY79" s="1635"/>
      <c r="DZ79" s="1635"/>
      <c r="EA79" s="1635"/>
      <c r="ED79" s="1155"/>
      <c r="EE79" s="1155"/>
      <c r="EF79" s="1155"/>
      <c r="EG79" s="1155"/>
      <c r="EH79" s="1155"/>
      <c r="EI79" s="1155">
        <v>11</v>
      </c>
    </row>
    <row customHeight="1" ht="14.699999999999998">
      <c r="O80" s="537"/>
      <c r="S80" s="1253"/>
      <c r="T80" s="2285"/>
      <c r="U80" s="2285"/>
      <c r="V80" s="2285"/>
      <c r="W80" s="2285"/>
      <c r="X80" s="2285"/>
      <c r="Y80" s="2285"/>
      <c r="Z80" s="2285"/>
      <c r="AA80" s="2285"/>
      <c r="AB80" s="2285"/>
      <c r="AC80" s="2285"/>
      <c r="AD80" s="2285"/>
      <c r="AE80" s="2285"/>
      <c r="AF80" s="2285"/>
      <c r="AG80" s="2285"/>
      <c r="AH80" s="2285"/>
      <c r="AI80" s="2285"/>
      <c r="AJ80" s="2285"/>
      <c r="AK80" s="2285"/>
      <c r="AL80" s="2285"/>
      <c r="AM80" s="2285"/>
      <c r="AN80" s="2285"/>
      <c r="AO80" s="2285"/>
      <c r="AP80" s="2285"/>
      <c r="AQ80" s="2285"/>
      <c r="AR80" s="2385"/>
      <c r="AS80" s="2385"/>
      <c r="AT80" s="2385"/>
      <c r="AU80" s="2385"/>
      <c r="AV80" s="2385"/>
      <c r="AW80" s="2385"/>
      <c r="AX80" s="2385"/>
      <c r="AY80" s="2385"/>
      <c r="AZ80" s="2385"/>
      <c r="BA80" s="2385"/>
      <c r="BB80" s="2385"/>
      <c r="BC80" s="2385"/>
      <c r="BD80" s="2385"/>
      <c r="BE80" s="2385"/>
      <c r="BF80" s="2385"/>
      <c r="BG80" s="2385"/>
      <c r="BH80" s="2385"/>
      <c r="BI80" s="2385"/>
      <c r="BJ80" s="2385"/>
      <c r="BK80" s="2385"/>
      <c r="BL80" s="2385"/>
      <c r="BM80" s="2385"/>
      <c r="BN80" s="2385"/>
      <c r="BO80" s="2385"/>
      <c r="BP80" s="2385"/>
      <c r="BQ80" s="2385"/>
      <c r="BR80" s="2385"/>
      <c r="BS80" s="2385"/>
      <c r="BT80" s="2385"/>
      <c r="BU80" s="2385"/>
      <c r="BV80" s="2385"/>
      <c r="BW80" s="2385"/>
      <c r="BX80" s="2385"/>
      <c r="BY80" s="2385"/>
      <c r="BZ80" s="2385"/>
      <c r="CA80" s="2385"/>
      <c r="CB80" s="2385"/>
      <c r="CC80" s="2385"/>
      <c r="CD80" s="2385"/>
      <c r="CE80" s="2385"/>
      <c r="CF80" s="2385"/>
      <c r="CG80" s="2385"/>
      <c r="CH80" s="2385"/>
      <c r="CI80" s="2385"/>
      <c r="CJ80" s="2385"/>
      <c r="CK80" s="2385"/>
      <c r="CL80" s="2385"/>
      <c r="CM80" s="2385"/>
      <c r="CN80" s="2385"/>
      <c r="CO80" s="2385"/>
      <c r="CP80" s="2385"/>
      <c r="CQ80" s="2385"/>
      <c r="CR80" s="2385"/>
      <c r="CS80" s="2385"/>
      <c r="CT80" s="2385"/>
      <c r="CU80" s="2385"/>
      <c r="CV80" s="2385"/>
      <c r="CW80" s="2385"/>
      <c r="CX80" s="2385"/>
      <c r="CY80" s="2385"/>
      <c r="CZ80" s="2385"/>
      <c r="DA80" s="2385"/>
      <c r="DB80" s="2385"/>
      <c r="DC80" s="2385"/>
      <c r="DD80" s="2385"/>
      <c r="DE80" s="2385"/>
      <c r="DF80" s="2385"/>
      <c r="DG80" s="2385"/>
      <c r="DH80" s="2385"/>
      <c r="DI80" s="2385"/>
      <c r="DJ80" s="2385"/>
      <c r="DK80" s="2385"/>
      <c r="DL80" s="2385"/>
      <c r="DM80" s="2385"/>
      <c r="DN80" s="2385"/>
      <c r="DO80" s="2385"/>
      <c r="DP80" s="2385"/>
      <c r="DQ80" s="2385"/>
      <c r="DR80" s="2385"/>
      <c r="DS80" s="2385"/>
      <c r="DT80" s="2385"/>
      <c r="DU80" s="2385"/>
      <c r="DV80" s="2385"/>
      <c r="DW80" s="2385"/>
      <c r="DX80" s="2385"/>
      <c r="DY80" s="2385"/>
      <c r="DZ80" s="2385"/>
      <c r="EA80" s="2385"/>
      <c r="EB80" s="2285"/>
      <c r="EC80" s="2285"/>
      <c r="EI80" s="1155">
        <v>14</v>
      </c>
    </row>
    <row customHeight="1" ht="14.699999999999998">
      <c r="O81" s="537"/>
      <c r="AR81" s="1635"/>
      <c r="AS81" s="1635"/>
      <c r="AT81" s="1635"/>
      <c r="AU81" s="1635"/>
      <c r="AV81" s="1635"/>
      <c r="AW81" s="1635"/>
      <c r="AX81" s="1635"/>
      <c r="AY81" s="1635"/>
      <c r="AZ81" s="1635"/>
      <c r="BA81" s="1635"/>
      <c r="BB81" s="1635"/>
      <c r="BC81" s="1635"/>
      <c r="BD81" s="1635"/>
      <c r="BE81" s="1635"/>
      <c r="BF81" s="1635"/>
      <c r="BG81" s="1635"/>
      <c r="BH81" s="1635"/>
      <c r="BI81" s="1635"/>
      <c r="BJ81" s="1635"/>
      <c r="BK81" s="1635"/>
      <c r="BL81" s="1635"/>
      <c r="BM81" s="1635"/>
      <c r="BN81" s="1635"/>
      <c r="BO81" s="1635"/>
      <c r="BP81" s="1635"/>
      <c r="BQ81" s="1635"/>
      <c r="BR81" s="1635"/>
      <c r="BS81" s="1635"/>
      <c r="BT81" s="1635"/>
      <c r="BU81" s="1635"/>
      <c r="BV81" s="1635"/>
      <c r="BW81" s="1635"/>
      <c r="BX81" s="1635"/>
      <c r="BY81" s="1635"/>
      <c r="BZ81" s="1635"/>
      <c r="CA81" s="1635"/>
      <c r="CB81" s="1635"/>
      <c r="CC81" s="1635"/>
      <c r="CD81" s="1635"/>
      <c r="CE81" s="1635"/>
      <c r="CF81" s="1635"/>
      <c r="CG81" s="1635"/>
      <c r="CH81" s="1635"/>
      <c r="CI81" s="1635"/>
      <c r="CJ81" s="1635"/>
      <c r="CK81" s="1635"/>
      <c r="CL81" s="1635"/>
      <c r="CM81" s="1635"/>
      <c r="CN81" s="1635"/>
      <c r="CO81" s="1635"/>
      <c r="CP81" s="1635"/>
      <c r="CQ81" s="1635"/>
      <c r="CR81" s="1635"/>
      <c r="CS81" s="1635"/>
      <c r="CT81" s="1635"/>
      <c r="CU81" s="1635"/>
      <c r="CV81" s="1635"/>
      <c r="CW81" s="1635"/>
      <c r="CX81" s="1635"/>
      <c r="CY81" s="1635"/>
      <c r="CZ81" s="1635"/>
      <c r="DA81" s="1635"/>
      <c r="DB81" s="1635"/>
      <c r="DC81" s="1635"/>
      <c r="DD81" s="1635"/>
      <c r="DE81" s="1635"/>
      <c r="DF81" s="1635"/>
      <c r="DG81" s="1635"/>
      <c r="DH81" s="1635"/>
      <c r="DI81" s="1635"/>
      <c r="DJ81" s="1635"/>
      <c r="DK81" s="1635"/>
      <c r="DL81" s="1635"/>
      <c r="DM81" s="1635"/>
      <c r="DN81" s="1635"/>
      <c r="DO81" s="1635"/>
      <c r="DP81" s="1635"/>
      <c r="DQ81" s="1635"/>
      <c r="DR81" s="1635"/>
      <c r="DS81" s="1635"/>
      <c r="DT81" s="1635"/>
      <c r="DU81" s="1635"/>
      <c r="DV81" s="1635"/>
      <c r="DW81" s="1635"/>
      <c r="DX81" s="1635"/>
      <c r="DY81" s="1635"/>
      <c r="DZ81" s="1635"/>
      <c r="EA81" s="1635"/>
      <c r="EI81" s="1155">
        <v>14</v>
      </c>
    </row>
    <row customHeight="1" ht="14.699999999999998">
      <c r="O82" s="537"/>
      <c r="S82" s="1253"/>
      <c r="T82" s="2285"/>
      <c r="U82" s="2285"/>
      <c r="V82" s="2285"/>
      <c r="W82" s="2285"/>
      <c r="X82" s="2285"/>
      <c r="Y82" s="2285"/>
      <c r="Z82" s="2285"/>
      <c r="AA82" s="2285"/>
      <c r="AB82" s="2285"/>
      <c r="AC82" s="2285"/>
      <c r="AD82" s="2285"/>
      <c r="AE82" s="2285"/>
      <c r="AF82" s="2285"/>
      <c r="AG82" s="2285"/>
      <c r="AH82" s="2285"/>
      <c r="AI82" s="2285"/>
      <c r="AJ82" s="2285"/>
      <c r="AK82" s="2285"/>
      <c r="AL82" s="2285"/>
      <c r="AM82" s="2285"/>
      <c r="AN82" s="2285"/>
      <c r="AO82" s="2285"/>
      <c r="AP82" s="2285"/>
      <c r="AQ82" s="2285"/>
      <c r="AR82" s="2385"/>
      <c r="AS82" s="2385"/>
      <c r="AT82" s="2385"/>
      <c r="AU82" s="2385"/>
      <c r="AV82" s="2385"/>
      <c r="AW82" s="2385"/>
      <c r="AX82" s="2385"/>
      <c r="AY82" s="2385"/>
      <c r="AZ82" s="2385"/>
      <c r="BA82" s="2385"/>
      <c r="BB82" s="2385"/>
      <c r="BC82" s="2385"/>
      <c r="BD82" s="2385"/>
      <c r="BE82" s="2385"/>
      <c r="BF82" s="2385"/>
      <c r="BG82" s="2385"/>
      <c r="BH82" s="2385"/>
      <c r="BI82" s="2385"/>
      <c r="BJ82" s="2385"/>
      <c r="BK82" s="2385"/>
      <c r="BL82" s="2385"/>
      <c r="BM82" s="2385"/>
      <c r="BN82" s="2385"/>
      <c r="BO82" s="2385"/>
      <c r="BP82" s="2385"/>
      <c r="BQ82" s="2385"/>
      <c r="BR82" s="2385"/>
      <c r="BS82" s="2385"/>
      <c r="BT82" s="2385"/>
      <c r="BU82" s="2385"/>
      <c r="BV82" s="2385"/>
      <c r="BW82" s="2385"/>
      <c r="BX82" s="2385"/>
      <c r="BY82" s="2385"/>
      <c r="BZ82" s="2385"/>
      <c r="CA82" s="2385"/>
      <c r="CB82" s="2385"/>
      <c r="CC82" s="2385"/>
      <c r="CD82" s="2385"/>
      <c r="CE82" s="2385"/>
      <c r="CF82" s="2385"/>
      <c r="CG82" s="2385"/>
      <c r="CH82" s="2385"/>
      <c r="CI82" s="2385"/>
      <c r="CJ82" s="2385"/>
      <c r="CK82" s="2385"/>
      <c r="CL82" s="2385"/>
      <c r="CM82" s="2385"/>
      <c r="CN82" s="2385"/>
      <c r="CO82" s="2385"/>
      <c r="CP82" s="2385"/>
      <c r="CQ82" s="2385"/>
      <c r="CR82" s="2385"/>
      <c r="CS82" s="2385"/>
      <c r="CT82" s="2385"/>
      <c r="CU82" s="2385"/>
      <c r="CV82" s="2385"/>
      <c r="CW82" s="2385"/>
      <c r="CX82" s="2385"/>
      <c r="CY82" s="2385"/>
      <c r="CZ82" s="2385"/>
      <c r="DA82" s="2385"/>
      <c r="DB82" s="2385"/>
      <c r="DC82" s="2385"/>
      <c r="DD82" s="2385"/>
      <c r="DE82" s="2385"/>
      <c r="DF82" s="2385"/>
      <c r="DG82" s="2385"/>
      <c r="DH82" s="2385"/>
      <c r="DI82" s="2385"/>
      <c r="DJ82" s="2385"/>
      <c r="DK82" s="2385"/>
      <c r="DL82" s="2385"/>
      <c r="DM82" s="2385"/>
      <c r="DN82" s="2385"/>
      <c r="DO82" s="2385"/>
      <c r="DP82" s="2385"/>
      <c r="DQ82" s="2385"/>
      <c r="DR82" s="2385"/>
      <c r="DS82" s="2385"/>
      <c r="DT82" s="2385"/>
      <c r="DU82" s="2385"/>
      <c r="DV82" s="2385"/>
      <c r="DW82" s="2385"/>
      <c r="DX82" s="2385"/>
      <c r="DY82" s="2385"/>
      <c r="DZ82" s="2385"/>
      <c r="EA82" s="2385"/>
      <c r="EB82" s="2285"/>
      <c r="EC82" s="2285"/>
      <c r="EI82" s="1155">
        <v>14</v>
      </c>
    </row>
    <row customHeight="1" ht="22.5" hidden="1">
      <c r="A83" s="1160" t="s">
        <v>85</v>
      </c>
      <c r="B83" s="1160">
        <v>0</v>
      </c>
      <c r="C83" s="1160">
        <v>0</v>
      </c>
      <c r="D83" s="1160">
        <v>0</v>
      </c>
      <c r="E83" s="1160">
        <v>0</v>
      </c>
      <c r="F83" s="1160">
        <v>0</v>
      </c>
      <c r="G83" s="1160">
        <v>0</v>
      </c>
      <c r="H83" s="1160">
        <v>0</v>
      </c>
      <c r="I83" s="1160">
        <v>0</v>
      </c>
      <c r="J83" s="1160">
        <v>0</v>
      </c>
      <c r="K83" s="1160">
        <v>0</v>
      </c>
      <c r="L83" s="1478">
        <v>0</v>
      </c>
      <c r="M83" s="1362">
        <v>0</v>
      </c>
      <c r="N83" s="1362">
        <v>0</v>
      </c>
      <c r="O83" s="1362">
        <v>0</v>
      </c>
      <c r="P83" s="1473">
        <v>3</v>
      </c>
      <c r="Q83" s="344">
        <v>3</v>
      </c>
      <c r="R83" s="344">
        <v>3</v>
      </c>
      <c r="S83" s="581">
        <v>12</v>
      </c>
      <c r="T83" s="1155">
        <v>35</v>
      </c>
      <c r="U83" s="1155">
        <v>0</v>
      </c>
      <c r="V83" s="1155">
        <v>0</v>
      </c>
      <c r="W83" s="1631">
        <v>0</v>
      </c>
      <c r="X83" s="1631">
        <v>0</v>
      </c>
      <c r="Y83" s="1631">
        <v>0</v>
      </c>
      <c r="Z83" s="1631">
        <v>0</v>
      </c>
      <c r="AA83" s="1631">
        <v>0</v>
      </c>
      <c r="AB83" s="1631">
        <v>0</v>
      </c>
      <c r="AC83" s="1155">
        <v>0</v>
      </c>
      <c r="AD83" s="1155">
        <v>0</v>
      </c>
      <c r="AE83" s="1155">
        <v>0</v>
      </c>
      <c r="AF83" s="1155">
        <v>0</v>
      </c>
      <c r="AG83" s="1155">
        <v>19</v>
      </c>
      <c r="AH83" s="1631">
        <v>19</v>
      </c>
      <c r="AI83" s="1631">
        <v>19</v>
      </c>
      <c r="AJ83" s="1631">
        <v>19</v>
      </c>
      <c r="AK83" s="1631">
        <v>19</v>
      </c>
      <c r="AL83" s="1631">
        <v>19</v>
      </c>
      <c r="AM83" s="1155">
        <v>19</v>
      </c>
      <c r="AN83" s="1155">
        <v>11</v>
      </c>
      <c r="AO83" s="1155">
        <v>3</v>
      </c>
      <c r="AP83" s="1155">
        <v>11</v>
      </c>
      <c r="AQ83" s="1155">
        <v>0</v>
      </c>
      <c r="AR83" s="1635">
        <v>0</v>
      </c>
      <c r="AS83" s="1635">
        <v>0</v>
      </c>
      <c r="AT83" s="1635">
        <v>0</v>
      </c>
      <c r="AU83" s="1635">
        <v>0</v>
      </c>
      <c r="AV83" s="1635">
        <v>0</v>
      </c>
      <c r="AW83" s="1635">
        <v>0</v>
      </c>
      <c r="AX83" s="1635">
        <v>0</v>
      </c>
      <c r="AY83" s="1635">
        <v>0</v>
      </c>
      <c r="AZ83" s="1635">
        <v>0</v>
      </c>
      <c r="BA83" s="1635">
        <v>0</v>
      </c>
      <c r="BB83" s="1635">
        <v>0</v>
      </c>
      <c r="BC83" s="1635">
        <v>0</v>
      </c>
      <c r="BD83" s="1635">
        <v>0</v>
      </c>
      <c r="BE83" s="1635">
        <v>0</v>
      </c>
      <c r="BF83" s="1635">
        <v>0</v>
      </c>
      <c r="BG83" s="1635">
        <v>0</v>
      </c>
      <c r="BH83" s="1635">
        <v>0</v>
      </c>
      <c r="BI83" s="1635">
        <v>0</v>
      </c>
      <c r="BJ83" s="1635">
        <v>0</v>
      </c>
      <c r="BK83" s="1635">
        <v>0</v>
      </c>
      <c r="BL83" s="1635">
        <v>0</v>
      </c>
      <c r="BM83" s="1635">
        <v>0</v>
      </c>
      <c r="BN83" s="1635">
        <v>0</v>
      </c>
      <c r="BO83" s="1635">
        <v>0</v>
      </c>
      <c r="BP83" s="1635">
        <v>0</v>
      </c>
      <c r="BQ83" s="1635">
        <v>0</v>
      </c>
      <c r="BR83" s="1635">
        <v>0</v>
      </c>
      <c r="BS83" s="1635">
        <v>0</v>
      </c>
      <c r="BT83" s="1635">
        <v>0</v>
      </c>
      <c r="BU83" s="1635">
        <v>0</v>
      </c>
      <c r="BV83" s="1635">
        <v>0</v>
      </c>
      <c r="BW83" s="1635">
        <v>0</v>
      </c>
      <c r="BX83" s="1635">
        <v>0</v>
      </c>
      <c r="BY83" s="1635">
        <v>0</v>
      </c>
      <c r="BZ83" s="1635">
        <v>0</v>
      </c>
      <c r="CA83" s="1635">
        <v>0</v>
      </c>
      <c r="CB83" s="1635">
        <v>0</v>
      </c>
      <c r="CC83" s="1635">
        <v>0</v>
      </c>
      <c r="CD83" s="1635">
        <v>0</v>
      </c>
      <c r="CE83" s="1635">
        <v>0</v>
      </c>
      <c r="CF83" s="1635">
        <v>0</v>
      </c>
      <c r="CG83" s="1635">
        <v>0</v>
      </c>
      <c r="CH83" s="1635">
        <v>0</v>
      </c>
      <c r="CI83" s="1635">
        <v>0</v>
      </c>
      <c r="CJ83" s="1635">
        <v>0</v>
      </c>
      <c r="CK83" s="1635">
        <v>0</v>
      </c>
      <c r="CL83" s="1635">
        <v>0</v>
      </c>
      <c r="CM83" s="1635">
        <v>0</v>
      </c>
      <c r="CN83" s="1635">
        <v>0</v>
      </c>
      <c r="CO83" s="1635">
        <v>0</v>
      </c>
      <c r="CP83" s="1635">
        <v>0</v>
      </c>
      <c r="CQ83" s="1635">
        <v>0</v>
      </c>
      <c r="CR83" s="1635">
        <v>0</v>
      </c>
      <c r="CS83" s="1635">
        <v>0</v>
      </c>
      <c r="CT83" s="1635">
        <v>0</v>
      </c>
      <c r="CU83" s="1635">
        <v>0</v>
      </c>
      <c r="CV83" s="1635">
        <v>0</v>
      </c>
      <c r="CW83" s="1635">
        <v>0</v>
      </c>
      <c r="CX83" s="1635">
        <v>0</v>
      </c>
      <c r="CY83" s="1635">
        <v>0</v>
      </c>
      <c r="CZ83" s="1635">
        <v>0</v>
      </c>
      <c r="DA83" s="1635">
        <v>0</v>
      </c>
      <c r="DB83" s="1635">
        <v>0</v>
      </c>
      <c r="DC83" s="1635">
        <v>0</v>
      </c>
      <c r="DD83" s="1635">
        <v>0</v>
      </c>
      <c r="DE83" s="1635">
        <v>0</v>
      </c>
      <c r="DF83" s="1635">
        <v>0</v>
      </c>
      <c r="DG83" s="1635">
        <v>0</v>
      </c>
      <c r="DH83" s="1635">
        <v>0</v>
      </c>
      <c r="DI83" s="1635">
        <v>0</v>
      </c>
      <c r="DJ83" s="1635">
        <v>0</v>
      </c>
      <c r="DK83" s="1635">
        <v>0</v>
      </c>
      <c r="DL83" s="1635">
        <v>0</v>
      </c>
      <c r="DM83" s="1635">
        <v>0</v>
      </c>
      <c r="DN83" s="1635">
        <v>0</v>
      </c>
      <c r="DO83" s="1635">
        <v>0</v>
      </c>
      <c r="DP83" s="1635">
        <v>0</v>
      </c>
      <c r="DQ83" s="1635">
        <v>0</v>
      </c>
      <c r="DR83" s="1635">
        <v>0</v>
      </c>
      <c r="DS83" s="1635">
        <v>0</v>
      </c>
      <c r="DT83" s="1635">
        <v>0</v>
      </c>
      <c r="DU83" s="1635">
        <v>0</v>
      </c>
      <c r="DV83" s="1635">
        <v>0</v>
      </c>
      <c r="DW83" s="1635">
        <v>0</v>
      </c>
      <c r="DX83" s="1635">
        <v>0</v>
      </c>
      <c r="DY83" s="1635">
        <v>0</v>
      </c>
      <c r="DZ83" s="1635">
        <v>0</v>
      </c>
      <c r="EA83" s="1635">
        <v>0</v>
      </c>
      <c r="EB83" s="1155">
        <v>4</v>
      </c>
      <c r="EC83" s="1155">
        <v>115</v>
      </c>
      <c r="ED83" s="511">
        <v>10</v>
      </c>
      <c r="EE83" s="511">
        <v>10</v>
      </c>
      <c r="EF83" s="511">
        <v>10</v>
      </c>
      <c r="EG83" s="511">
        <v>10</v>
      </c>
      <c r="EH83" s="511">
        <v>10</v>
      </c>
      <c r="EI83" s="1155">
        <v>23</v>
      </c>
    </row>
  </sheetData>
  <sheetProtection formatColumns="0" formatRows="0" autoFilter="0" sort="0" insertRows="0" insertColumns="1" deleteRows="0" deleteColumns="0"/>
  <mergeCells count="449">
    <mergeCell ref="EC47:EC48"/>
    <mergeCell ref="T80:EC80"/>
    <mergeCell ref="T82:EC82"/>
    <mergeCell ref="K47:K48"/>
    <mergeCell ref="AC47:AC48"/>
    <mergeCell ref="AD47:AD48"/>
    <mergeCell ref="AE47:AE48"/>
    <mergeCell ref="AF47:AF48"/>
    <mergeCell ref="AN47:AN48"/>
    <mergeCell ref="V38:V40"/>
    <mergeCell ref="AD41:AE41"/>
    <mergeCell ref="AO41:AP41"/>
    <mergeCell ref="E42:E53"/>
    <mergeCell ref="V42:AF42"/>
    <mergeCell ref="AG42:EB42"/>
    <mergeCell ref="F43:F52"/>
    <mergeCell ref="V43:AF43"/>
    <mergeCell ref="AG43:EB43"/>
    <mergeCell ref="G44:G51"/>
    <mergeCell ref="V44:AF44"/>
    <mergeCell ref="AG44:EB44"/>
    <mergeCell ref="H45:H51"/>
    <mergeCell ref="I45:I50"/>
    <mergeCell ref="P45:P50"/>
    <mergeCell ref="V45:AF45"/>
    <mergeCell ref="AG45:EB45"/>
    <mergeCell ref="J46:J49"/>
    <mergeCell ref="Q46:Q49"/>
    <mergeCell ref="V46:AF46"/>
    <mergeCell ref="AG46:EB46"/>
    <mergeCell ref="AO47:AO48"/>
    <mergeCell ref="AP47:AP48"/>
    <mergeCell ref="AQ47:AQ48"/>
    <mergeCell ref="V28:AE28"/>
    <mergeCell ref="AG28:AP28"/>
    <mergeCell ref="EC36:EC40"/>
    <mergeCell ref="S37:S40"/>
    <mergeCell ref="T37:T40"/>
    <mergeCell ref="V37:AE37"/>
    <mergeCell ref="AF37:AF40"/>
    <mergeCell ref="AG37:AP37"/>
    <mergeCell ref="AQ37:AQ40"/>
    <mergeCell ref="S32:T32"/>
    <mergeCell ref="V32:AE32"/>
    <mergeCell ref="AG32:AP32"/>
    <mergeCell ref="S33:T33"/>
    <mergeCell ref="V33:AE33"/>
    <mergeCell ref="AG33:AP33"/>
    <mergeCell ref="EB37:EB40"/>
    <mergeCell ref="AD40:AE40"/>
    <mergeCell ref="AO40:AP40"/>
    <mergeCell ref="V35:AF35"/>
    <mergeCell ref="AG35:AQ35"/>
    <mergeCell ref="S36:EB36"/>
    <mergeCell ref="AN38:AP39"/>
    <mergeCell ref="AC38:AE39"/>
    <mergeCell ref="AL39:AM39"/>
    <mergeCell ref="S29:T29"/>
    <mergeCell ref="AG38:AG40"/>
    <mergeCell ref="EC7:EC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EB2"/>
    <mergeCell ref="F3:F12"/>
    <mergeCell ref="V3:AF3"/>
    <mergeCell ref="AG3:EB3"/>
    <mergeCell ref="G4:G11"/>
    <mergeCell ref="V4:AF4"/>
    <mergeCell ref="AG4:EB4"/>
    <mergeCell ref="H5:H11"/>
    <mergeCell ref="I5:I10"/>
    <mergeCell ref="P5:P10"/>
    <mergeCell ref="V5:AF5"/>
    <mergeCell ref="AG5:EB5"/>
    <mergeCell ref="J6:J9"/>
    <mergeCell ref="Q6:Q9"/>
    <mergeCell ref="V6:AF6"/>
    <mergeCell ref="AG6:EB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EC59:EC60"/>
    <mergeCell ref="AD59:AD60"/>
    <mergeCell ref="AE59:AE60"/>
    <mergeCell ref="AF59:AF60"/>
    <mergeCell ref="AN59:AN60"/>
    <mergeCell ref="AO59:AO60"/>
    <mergeCell ref="AP59:AP60"/>
    <mergeCell ref="E54:E65"/>
    <mergeCell ref="V54:AF54"/>
    <mergeCell ref="AG54:EB54"/>
    <mergeCell ref="F55:F64"/>
    <mergeCell ref="V55:AF55"/>
    <mergeCell ref="AG55:EB55"/>
    <mergeCell ref="G56:G63"/>
    <mergeCell ref="V56:AF56"/>
    <mergeCell ref="AG56:EB56"/>
    <mergeCell ref="H57:H63"/>
    <mergeCell ref="I57:I62"/>
    <mergeCell ref="P57:P62"/>
    <mergeCell ref="V57:AF57"/>
    <mergeCell ref="AG57:EB57"/>
    <mergeCell ref="J58:J61"/>
    <mergeCell ref="Q58:Q61"/>
    <mergeCell ref="V58:AF58"/>
    <mergeCell ref="AG58:EB58"/>
    <mergeCell ref="K59:K60"/>
    <mergeCell ref="AC59:AC60"/>
    <mergeCell ref="AQ59:AQ60"/>
    <mergeCell ref="EC71:EC72"/>
    <mergeCell ref="AD71:AD72"/>
    <mergeCell ref="AE71:AE72"/>
    <mergeCell ref="AF71:AF72"/>
    <mergeCell ref="AN71:AN72"/>
    <mergeCell ref="AO71:AO72"/>
    <mergeCell ref="AP71:AP72"/>
    <mergeCell ref="E66:E77"/>
    <mergeCell ref="V66:AF66"/>
    <mergeCell ref="AG66:EB66"/>
    <mergeCell ref="F67:F76"/>
    <mergeCell ref="V67:AF67"/>
    <mergeCell ref="AG67:EB67"/>
    <mergeCell ref="G68:G75"/>
    <mergeCell ref="V68:AF68"/>
    <mergeCell ref="AG68:EB68"/>
    <mergeCell ref="H69:H75"/>
    <mergeCell ref="I69:I74"/>
    <mergeCell ref="P69:P74"/>
    <mergeCell ref="V69:AF69"/>
    <mergeCell ref="AG69:EB69"/>
    <mergeCell ref="J70:J73"/>
    <mergeCell ref="Q70:Q73"/>
    <mergeCell ref="V70:AF70"/>
    <mergeCell ref="AG70:EB70"/>
    <mergeCell ref="K71:K72"/>
    <mergeCell ref="AC71:AC72"/>
    <mergeCell ref="AQ71:AQ72"/>
    <mergeCell ref="AY47:AY48"/>
    <mergeCell ref="AZ47:AZ48"/>
    <mergeCell ref="BA47:BA48"/>
    <mergeCell ref="BB47:BB4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9:AY60"/>
    <mergeCell ref="AZ59:AZ60"/>
    <mergeCell ref="BA59:BA60"/>
    <mergeCell ref="BB59:BB60"/>
    <mergeCell ref="AY71:AY72"/>
    <mergeCell ref="AZ71:AZ72"/>
    <mergeCell ref="BA71:BA72"/>
    <mergeCell ref="BB71:BB72"/>
    <mergeCell ref="BJ47:BJ48"/>
    <mergeCell ref="BK47:BK48"/>
    <mergeCell ref="BL47:BL48"/>
    <mergeCell ref="BM47:BM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59:BJ60"/>
    <mergeCell ref="BK59:BK60"/>
    <mergeCell ref="BL59:BL60"/>
    <mergeCell ref="BM59:BM60"/>
    <mergeCell ref="BJ71:BJ72"/>
    <mergeCell ref="BK71:BK72"/>
    <mergeCell ref="BL71:BL72"/>
    <mergeCell ref="BM71:BM72"/>
    <mergeCell ref="BU47:BU48"/>
    <mergeCell ref="BV47:BV48"/>
    <mergeCell ref="BW47:BW48"/>
    <mergeCell ref="BX47:BX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59:BU60"/>
    <mergeCell ref="BV59:BV60"/>
    <mergeCell ref="BW59:BW60"/>
    <mergeCell ref="BX59:BX60"/>
    <mergeCell ref="BU71:BU72"/>
    <mergeCell ref="BV71:BV72"/>
    <mergeCell ref="BW71:BW72"/>
    <mergeCell ref="BX71:BX72"/>
    <mergeCell ref="CF47:CF48"/>
    <mergeCell ref="CG47:CG48"/>
    <mergeCell ref="CH47:CH48"/>
    <mergeCell ref="CI47:CI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59:CF60"/>
    <mergeCell ref="CG59:CG60"/>
    <mergeCell ref="CH59:CH60"/>
    <mergeCell ref="CI59:CI60"/>
    <mergeCell ref="CF71:CF72"/>
    <mergeCell ref="CG71:CG72"/>
    <mergeCell ref="CH71:CH72"/>
    <mergeCell ref="CI71:CI72"/>
    <mergeCell ref="CQ47:CQ48"/>
    <mergeCell ref="CR47:CR48"/>
    <mergeCell ref="CS47:CS48"/>
    <mergeCell ref="CT47:CT48"/>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59:CQ60"/>
    <mergeCell ref="CR59:CR60"/>
    <mergeCell ref="CS59:CS60"/>
    <mergeCell ref="CT59:CT60"/>
    <mergeCell ref="CQ71:CQ72"/>
    <mergeCell ref="CR71:CR72"/>
    <mergeCell ref="CS71:CS72"/>
    <mergeCell ref="CT71:CT72"/>
    <mergeCell ref="DB47:DB48"/>
    <mergeCell ref="DC47:DC48"/>
    <mergeCell ref="DD47:DD48"/>
    <mergeCell ref="DE47:DE48"/>
    <mergeCell ref="CU38:CU40"/>
    <mergeCell ref="DC41:DD41"/>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V38:CX38"/>
    <mergeCell ref="CY38:DA38"/>
    <mergeCell ref="DB38:DD39"/>
    <mergeCell ref="CV39:CV40"/>
    <mergeCell ref="CW39:CX39"/>
    <mergeCell ref="CY39:CY40"/>
    <mergeCell ref="CZ39:DA39"/>
    <mergeCell ref="DC40:DD40"/>
    <mergeCell ref="DB59:DB60"/>
    <mergeCell ref="DC59:DC60"/>
    <mergeCell ref="DD59:DD60"/>
    <mergeCell ref="DE59:DE60"/>
    <mergeCell ref="DB71:DB72"/>
    <mergeCell ref="DC71:DC72"/>
    <mergeCell ref="DD71:DD72"/>
    <mergeCell ref="DE71:DE72"/>
    <mergeCell ref="DM47:DM48"/>
    <mergeCell ref="DN47:DN48"/>
    <mergeCell ref="DO47:DO48"/>
    <mergeCell ref="DP47:DP48"/>
    <mergeCell ref="DF38:DF40"/>
    <mergeCell ref="DN41:DO41"/>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G38:DI38"/>
    <mergeCell ref="DJ38:DL38"/>
    <mergeCell ref="DM38:DO39"/>
    <mergeCell ref="DG39:DG40"/>
    <mergeCell ref="DH39:DI39"/>
    <mergeCell ref="DJ39:DJ40"/>
    <mergeCell ref="DK39:DL39"/>
    <mergeCell ref="DN40:DO40"/>
    <mergeCell ref="DM59:DM60"/>
    <mergeCell ref="DN59:DN60"/>
    <mergeCell ref="DO59:DO60"/>
    <mergeCell ref="DP59:DP60"/>
    <mergeCell ref="DM71:DM72"/>
    <mergeCell ref="DN71:DN72"/>
    <mergeCell ref="DO71:DO72"/>
    <mergeCell ref="DP71:DP72"/>
    <mergeCell ref="DX47:DX48"/>
    <mergeCell ref="DY47:DY48"/>
    <mergeCell ref="DZ47:DZ48"/>
    <mergeCell ref="EA47:EA48"/>
    <mergeCell ref="DQ38:DQ40"/>
    <mergeCell ref="DY41:DZ41"/>
    <mergeCell ref="DX7:DX8"/>
    <mergeCell ref="DY7:DY8"/>
    <mergeCell ref="DZ7:DZ8"/>
    <mergeCell ref="EA7:EA8"/>
    <mergeCell ref="DQ27:DZ27"/>
    <mergeCell ref="DQ28:DZ28"/>
    <mergeCell ref="DQ29:DZ29"/>
    <mergeCell ref="DQ30:DZ30"/>
    <mergeCell ref="DQ32:DZ32"/>
    <mergeCell ref="DQ33:DZ33"/>
    <mergeCell ref="DQ35:EA35"/>
    <mergeCell ref="DQ37:DZ37"/>
    <mergeCell ref="EA37:EA40"/>
    <mergeCell ref="DR38:DT38"/>
    <mergeCell ref="DU38:DW38"/>
    <mergeCell ref="DX38:DZ39"/>
    <mergeCell ref="DR39:DR40"/>
    <mergeCell ref="DS39:DT39"/>
    <mergeCell ref="DU39:DU40"/>
    <mergeCell ref="DV39:DW39"/>
    <mergeCell ref="DY40:DZ40"/>
    <mergeCell ref="DX59:DX60"/>
    <mergeCell ref="DY59:DY60"/>
    <mergeCell ref="DZ59:DZ60"/>
    <mergeCell ref="EA59:EA60"/>
    <mergeCell ref="DX71:DX72"/>
    <mergeCell ref="DY71:DY72"/>
    <mergeCell ref="DZ71:DZ72"/>
    <mergeCell ref="EA71:EA72"/>
  </mergeCells>
  <dataValidations count="7">
    <dataValidation allowBlank="1" showInputMessage="1" showErrorMessage="1" prompt="Для выбора выполните двойной щелчок левой клавиши мыши по соответствующей ячейке." sqref="AD65603 AD131139 AD196675 AD262211 AD327747 AD393283 AD458819 AD524355 AD589891 AD655427 AD720963 AD786499 AD852035 AD917571 AD983107 AF131139 AF458819 AF196675 AF262211 AF327747 AF393283 AF524355 AF589891 AF655427 AF720963 AF786499 AF852035 AF917571 AF983107 AF65603 AO65603 AO131139 AO196675 AO262211 AO327747 AO393283 AO458819 AO524355 AO589891 AO655427 AO720963 AO786499 AO852035 AO917571 AO983107 AQ524355:EA524355 AQ196675:EA196675 AQ589891:EA589891 AQ655427:EA655427 AQ15 AQ720963:EA720963 AQ786499:EA786499 AQ852035:EA852035 AQ917571:EA917571 AQ983107:EA983107 AQ65603:EA65603 AQ131139:EA131139 AQ458819:EA458819 AQ262211:EA262211 AQ7 AZ7 BB7 BK7 BM7 BV7 BX7 CG7 CI7 CR7 CT7 DC7 DE7 DN7 DP7 DY7 EA7 AO47 AQ327747:EA327747 AO15 AO7 AD7 AF7 AQ393283:EA393283 AQ47 AZ47 BB47 BK47 BM47 BV47 BX47 CG47 CI47 CR47 CT47 DC47 DE47 DN47 DP47 DY47 EA47 AD47 AF47 AD59 AF59 AO59 AQ59 AZ59 BB59 BK59 BM59 BV59 BX59 CG59 CI59 CR59 CT59 DC59 DE59 DN59 DP59 DY59 EA59 AD71 AF71 AO71 AQ71 AZ71 BB71 BK71 BM71 BV71 BX71 CG71 CI71 CR71 CT71 DC71 DE71 DN71 DP71 DY71 EA7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3 AC131139 AC196675 AC262211 AC327747 AC393283 AC458819 AC524355 AC589891 AC655427 AC720963 AC786499 AC852035 AC917571 AC983107 AE65603 AE131139 AE196675 AE262211 AE327747 AE393283 AE458819 AE524355 AE589891 AE655427 AE720963 AE786499 AE852035 AE917571 AE983107 AN15 AN65603 AN131139 AN196675 AN262211 AN327747 AN393283 AN458819 AN524355 AN589891 AN655427 AN720963 AN786499 AN852035 AN917571 AN983107 AP65603 AP131139 AP196675 AP262211 AP327747 AP393283 AP458819 AP524355 AP589891 AP655427 AP720963 AP786499 AP852035 AP917571 AP983107 AP47 AN47 AP15 AP7 AN7 AC7 AE7 AC47 AE47 AC59 AE59 AN59 AP59 AC71 AE71 AN71 AP71 AY7 BA7 AY47 BA47 AY59 BA59 AY71 BA71 BJ7 BL7 BJ47 BL47 BJ59 BL59 BJ71 BL71 BU7 BW7 BU47 BW47 BU59 BW59 BU71 BW71 CF7 CH7 CF47 CH47 CF59 CH59 CF71 CH71 CQ7 CS7 CQ47 CS47 CQ59 CS59 CQ71 CS71 DB7 DD7 DB47 DD47 DB59 DD59 DB71 DD71 DM7 DO7 DM47 DO47 DM59 DO59 DM71 DO71 DX7 DZ7 DX47 DZ47 DX59 DZ59 DX71 DZ71"/>
    <dataValidation type="list" allowBlank="1" showInputMessage="1" showErrorMessage="1" errorTitle="Ошибка" error="Выберите значение из списка" sqref="T65603 T131139 T196675 T262211 T327747 T393283 T458819 T524355 T589891 T655427 T720963 T786499 T852035 T917571 T983107">
      <formula1>kind_of_heat_transfer</formula1>
    </dataValidation>
    <dataValidation type="textLength" operator="lessThanOrEqual" allowBlank="1" showInputMessage="1" showErrorMessage="1" errorTitle="Ошибка" error="Допускается ввод не более 900 символов!" sqref="EC65597:EC65604 EC131133:EC131140 EC196669:EC196676 EC262205:EC262212 EC327741:EC327748 EC393277:EC393284 EC458813:EC458820 EC524349:EC524356 EC589885:EC589892 EC655421:EC655428 EC720957:EC720964 EC786493:EC786500 EC852029:EC852036 EC917565:EC917572 EC983101:EC983108 T47 T7 AG45:AQ45 EB45 AG5:AQ5 EB5 AG57 AH57 AI57 AJ57 AK57 AL57 AM57 AN57 AO57 AP57 AQ57 EB57 T59 AG69 AH69 AI69 AJ69 AK69 AL69 AM69 AN69 AO69 AP69 AQ69 EB69 T71">
      <formula1>900</formula1>
    </dataValidation>
    <dataValidation type="list" allowBlank="1" showInputMessage="1" showErrorMessage="1" errorTitle="Ошибка" error="Выберите значение из списка" sqref="AG917569:AL917569 AG852033:AL852033 AG786497:AL786497 AG720961:AL720961 AG655425:AL655425 AG589889:AL589889 AG524353:AL524353 AG458817:AL458817 AG393281:AL393281 AG327745:AL327745 AG262209:AL262209 AG196673:AL196673 AG131137:AL131137 AG65601:AL65601 AG983105:AL983105 V983105:AB983105 V65601:AB65601 V131137:AB131137 V196673:AB196673 V262209:AB262209 V327745:AB327745 V393281:AB393281 V458817:AB458817 V524353:AB524353 V589889:AB589889 V655425:AB655425 V720961:AB720961 V786497:AB786497 V852033:AB852033 V917569:AB917569">
      <formula1>kind_of_scheme_in</formula1>
    </dataValidation>
    <dataValidation type="list" allowBlank="1" showInputMessage="1" errorTitle="Ошибка" error="Выберите значение из списка" prompt="Выберите значение из списка" sqref="V983106:EB983106 V65602:EB65602 V131138:EB131138 V196674:EB196674 V262210:EB262210 V327746:EB327746 V393282:EB393282 V458818:EB458818 V524354:EB524354 V589890:EB589890 V655426:EB655426 V720962:EB720962 V786498:EB786498 V852034:EB852034 V917570:EB917570">
      <formula1>kind_of_cons</formula1>
    </dataValidation>
    <dataValidation allowBlank="1" sqref="S131141:EC131147 S196677:EC196683 S262213:EC262219 S327749:EC327755 S393285:EC393291 S458821:EC458827 S524357:EC524363 S589893:EC589899 S655429:EC655435 S720965:EC720971 S786501:EC786507 S852037:EC852043 S917573:EC917579 S983109:EC983115 S65605:EC6561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60734-3741-DA98-2638-C5BFEFCCE7D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425</v>
      </c>
      <c r="P6" s="2257"/>
      <c r="Q6" s="2257">
        <v>1</v>
      </c>
      <c r="R6" s="357"/>
      <c r="S6" s="1493">
        <f>$J6</f>
      </c>
      <c r="T6" s="286" t="s">
        <v>426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503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434</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435</v>
      </c>
      <c r="P20" s="1362"/>
      <c r="Q20" s="1442"/>
      <c r="R20" s="1442"/>
      <c r="S20" s="729"/>
      <c r="T20" s="1160" t="s">
        <v>436</v>
      </c>
      <c r="W20" s="1366"/>
      <c r="X20" s="1366"/>
      <c r="Y20" s="1366"/>
      <c r="Z20" s="1366"/>
      <c r="AA20" s="1366"/>
      <c r="AD20" s="186" t="s">
        <v>437</v>
      </c>
      <c r="AF20" s="186" t="s">
        <v>438</v>
      </c>
      <c r="AG20" s="1160" t="s">
        <v>436</v>
      </c>
      <c r="AH20" s="1366"/>
      <c r="AI20" s="1366"/>
      <c r="AJ20" s="1366"/>
      <c r="AK20" s="1366"/>
      <c r="AL20" s="1366"/>
      <c r="AO20" s="186" t="s">
        <v>439</v>
      </c>
      <c r="AQ20" s="186" t="s">
        <v>438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"Мурманэнергосбыт"</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2251"/>
      <c r="AC27" s="2251"/>
      <c r="AD27" s="2251"/>
      <c r="AE27" s="2251"/>
      <c r="AF27" s="326"/>
      <c r="AG27" s="2251" t="str">
        <f>IF(TITLE_NAME_OR_PR_CHANGE="",IF(TITLE_NAME_OR_PR="","",TITLE_NAME_OR_PR),TITLE_NAME_OR_PR_CHANGE)</f>
        <v>Комитет по тарифному регулированию Мурманской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440</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441</v>
      </c>
      <c r="T29" s="2250"/>
      <c r="U29" s="1372"/>
      <c r="V29" s="2251" t="str">
        <f>IF(TITLE_NUMBER_PR_CHANGE="",IF(TITLE_NUMBER_PR="","",TITLE_NUMBER_PR),TITLE_NUMBER_PR_CHANGE)</f>
        <v>53/113</v>
      </c>
      <c r="W29" s="2251"/>
      <c r="X29" s="2251"/>
      <c r="Y29" s="2251"/>
      <c r="Z29" s="2251"/>
      <c r="AA29" s="2251"/>
      <c r="AB29" s="2251"/>
      <c r="AC29" s="2251"/>
      <c r="AD29" s="2251"/>
      <c r="AE29" s="2251"/>
      <c r="AF29" s="326"/>
      <c r="AG29" s="2251" t="str">
        <f>IF(TITLE_NUMBER_PR_CHANGE="",IF(TITLE_NUMBER_PR="","",TITLE_NUMBER_PR),TITLE_NUMBER_PR_CHANGE)</f>
        <v>53/113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https://npa.gov-murman.ru/bitrix/components/b1team/govmurman.element.file/download.php?ID=559434&amp;FID=881206</v>
      </c>
      <c r="W30" s="2251"/>
      <c r="X30" s="2251"/>
      <c r="Y30" s="2251"/>
      <c r="Z30" s="2251"/>
      <c r="AA30" s="2251"/>
      <c r="AB30" s="2251"/>
      <c r="AC30" s="2251"/>
      <c r="AD30" s="2251"/>
      <c r="AE30" s="2251"/>
      <c r="AF30" s="326"/>
      <c r="AG30" s="2251" t="str">
        <f>IF(TITLE_IST_PUB_CHANGE="",IF(TITLE_IST_PUB="","",TITLE_IST_PUB),TITLE_IST_PUB_CHANGE)</f>
        <v>https://npa.gov-murman.ru/bitrix/components/b1team/govmurman.element.file/download.php?ID=559434&amp;FID=881206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442</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443</v>
      </c>
      <c r="T33" s="2250"/>
      <c r="U33" s="1372"/>
      <c r="V33" s="2251" t="str">
        <f>IF(TITLE_NUMBER_PR_CHANGE="",IF(TITLE_NUMBER_PR="","",TITLE_NUMBER_PR),TITLE_NUMBER_PR_CHANGE)</f>
        <v>53/113</v>
      </c>
      <c r="W33" s="2251"/>
      <c r="X33" s="2251"/>
      <c r="Y33" s="2251"/>
      <c r="Z33" s="2251"/>
      <c r="AA33" s="2251"/>
      <c r="AB33" s="2251"/>
      <c r="AC33" s="2251"/>
      <c r="AD33" s="2251"/>
      <c r="AE33" s="2251"/>
      <c r="AF33" s="326"/>
      <c r="AG33" s="2251" t="str">
        <f>IF(TITLE_NUMBER_PR_CHANGE="",IF(TITLE_NUMBER_PR="","",TITLE_NUMBER_PR),TITLE_NUMBER_PR_CHANGE)</f>
        <v>53/113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444</v>
      </c>
      <c r="AG34" s="326"/>
      <c r="AH34" s="1635"/>
      <c r="AI34" s="1635"/>
      <c r="AJ34" s="1635"/>
      <c r="AK34" s="1635"/>
      <c r="AL34" s="1635"/>
      <c r="AM34" s="326"/>
      <c r="AN34" s="326"/>
      <c r="AO34" s="326"/>
      <c r="AP34" s="326"/>
      <c r="AQ34" s="278" t="s">
        <v>444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320</v>
      </c>
      <c r="AY36" s="1155">
        <v>14</v>
      </c>
    </row>
    <row customHeight="1" ht="14.699999999999998">
      <c r="Q37" s="376"/>
      <c r="R37" s="376"/>
      <c r="S37" s="2273" t="s">
        <v>91</v>
      </c>
      <c r="T37" s="2209" t="s">
        <v>445</v>
      </c>
      <c r="U37" s="301"/>
      <c r="V37" s="2274" t="s">
        <v>446</v>
      </c>
      <c r="W37" s="2275"/>
      <c r="X37" s="2275"/>
      <c r="Y37" s="2275"/>
      <c r="Z37" s="2275"/>
      <c r="AA37" s="2275"/>
      <c r="AB37" s="2275"/>
      <c r="AC37" s="2275"/>
      <c r="AD37" s="2275"/>
      <c r="AE37" s="2276"/>
      <c r="AF37" s="2277" t="s">
        <v>447</v>
      </c>
      <c r="AG37" s="2274" t="s">
        <v>446</v>
      </c>
      <c r="AH37" s="2275"/>
      <c r="AI37" s="2275"/>
      <c r="AJ37" s="2275"/>
      <c r="AK37" s="2275"/>
      <c r="AL37" s="2275"/>
      <c r="AM37" s="2275"/>
      <c r="AN37" s="2275"/>
      <c r="AO37" s="2275"/>
      <c r="AP37" s="2276"/>
      <c r="AQ37" s="2277" t="s">
        <v>448</v>
      </c>
      <c r="AR37" s="2280" t="s">
        <v>449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548</v>
      </c>
      <c r="W38" s="2365" t="s">
        <v>549</v>
      </c>
      <c r="X38" s="2365"/>
      <c r="Y38" s="2365"/>
      <c r="Z38" s="2365" t="s">
        <v>550</v>
      </c>
      <c r="AA38" s="2365"/>
      <c r="AB38" s="2365"/>
      <c r="AC38" s="2294" t="s">
        <v>453</v>
      </c>
      <c r="AD38" s="2313"/>
      <c r="AE38" s="2314"/>
      <c r="AF38" s="2278"/>
      <c r="AG38" s="2366" t="s">
        <v>548</v>
      </c>
      <c r="AH38" s="2365" t="s">
        <v>549</v>
      </c>
      <c r="AI38" s="2365"/>
      <c r="AJ38" s="2365"/>
      <c r="AK38" s="2365" t="s">
        <v>550</v>
      </c>
      <c r="AL38" s="2365"/>
      <c r="AM38" s="2365"/>
      <c r="AN38" s="2294" t="s">
        <v>453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551</v>
      </c>
      <c r="X39" s="2365" t="s">
        <v>552</v>
      </c>
      <c r="Y39" s="2365"/>
      <c r="Z39" s="2365" t="s">
        <v>553</v>
      </c>
      <c r="AA39" s="2365" t="s">
        <v>552</v>
      </c>
      <c r="AB39" s="2365"/>
      <c r="AC39" s="2295"/>
      <c r="AD39" s="2315"/>
      <c r="AE39" s="2316"/>
      <c r="AF39" s="2278"/>
      <c r="AG39" s="2366"/>
      <c r="AH39" s="2365" t="s">
        <v>551</v>
      </c>
      <c r="AI39" s="2365" t="s">
        <v>552</v>
      </c>
      <c r="AJ39" s="2365"/>
      <c r="AK39" s="2365" t="s">
        <v>553</v>
      </c>
      <c r="AL39" s="2365" t="s">
        <v>552</v>
      </c>
      <c r="AM39" s="2365"/>
      <c r="AN39" s="2295"/>
      <c r="AO39" s="2315"/>
      <c r="AP39" s="2316"/>
      <c r="AQ39" s="2278"/>
      <c r="AR39" s="2281"/>
      <c r="AS39" s="2127"/>
      <c r="AY39" s="1155">
        <v>19</v>
      </c>
    </row>
    <row customHeight="1" ht="61.949999999999996">
      <c r="A40" s="1370"/>
      <c r="B40" s="1370" t="s">
        <v>137</v>
      </c>
      <c r="C40" s="1370" t="s">
        <v>138</v>
      </c>
      <c r="D40" s="1370" t="s">
        <v>139</v>
      </c>
      <c r="E40" s="1364" t="s">
        <v>454</v>
      </c>
      <c r="F40" s="1364" t="s">
        <v>455</v>
      </c>
      <c r="G40" s="1364" t="s">
        <v>456</v>
      </c>
      <c r="H40" s="1364"/>
      <c r="I40" s="1364" t="s">
        <v>506</v>
      </c>
      <c r="J40" s="1364" t="s">
        <v>459</v>
      </c>
      <c r="K40" s="1364" t="s">
        <v>507</v>
      </c>
      <c r="L40" s="1364" t="s">
        <v>435</v>
      </c>
      <c r="Q40" s="376"/>
      <c r="R40" s="376"/>
      <c r="S40" s="2273"/>
      <c r="T40" s="2209"/>
      <c r="U40" s="302"/>
      <c r="V40" s="2366"/>
      <c r="W40" s="2365"/>
      <c r="X40" s="1983" t="s">
        <v>554</v>
      </c>
      <c r="Y40" s="1983" t="s">
        <v>555</v>
      </c>
      <c r="Z40" s="2365"/>
      <c r="AA40" s="1983" t="s">
        <v>556</v>
      </c>
      <c r="AB40" s="1983" t="s">
        <v>557</v>
      </c>
      <c r="AC40" s="1489" t="s">
        <v>463</v>
      </c>
      <c r="AD40" s="2270" t="s">
        <v>464</v>
      </c>
      <c r="AE40" s="2271"/>
      <c r="AF40" s="2279"/>
      <c r="AG40" s="2366"/>
      <c r="AH40" s="2365"/>
      <c r="AI40" s="1983" t="s">
        <v>554</v>
      </c>
      <c r="AJ40" s="1983" t="s">
        <v>555</v>
      </c>
      <c r="AK40" s="2365"/>
      <c r="AL40" s="1983" t="s">
        <v>556</v>
      </c>
      <c r="AM40" s="1983" t="s">
        <v>557</v>
      </c>
      <c r="AN40" s="1489" t="s">
        <v>463</v>
      </c>
      <c r="AO40" s="2270" t="s">
        <v>464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275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275</v>
      </c>
      <c r="B43" s="1363" t="s">
        <v>276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417</v>
      </c>
      <c r="AU43" s="500"/>
      <c r="AV43" s="500" t="str">
        <f>IF(T43="","",T43)</f>
        <v>Территория действия тарифа</v>
      </c>
      <c r="AW43" s="500"/>
      <c r="AX43" s="500"/>
      <c r="AY43" s="1155">
        <v>23</v>
      </c>
    </row>
    <row customHeight="1" ht="24">
      <c r="A44" s="1363" t="s">
        <v>275</v>
      </c>
      <c r="B44" s="1363" t="s">
        <v>276</v>
      </c>
      <c r="C44" s="1363" t="s">
        <v>277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547</v>
      </c>
      <c r="AU44" s="500"/>
      <c r="AV44" s="500" t="str">
        <f>IF(T44="","",T44)</f>
        <v>Наименование централизованной системы горячего водоснабжения</v>
      </c>
      <c r="AW44" s="500"/>
      <c r="AX44" s="500"/>
      <c r="AY44" s="1155">
        <v>23</v>
      </c>
    </row>
    <row customHeight="1" ht="24">
      <c r="A45" s="1363" t="s">
        <v>275</v>
      </c>
      <c r="B45" s="1363" t="s">
        <v>276</v>
      </c>
      <c r="C45" s="1363" t="s">
        <v>277</v>
      </c>
      <c r="D45" s="1363" t="s">
        <v>561</v>
      </c>
      <c r="E45" s="2259"/>
      <c r="F45" s="2259"/>
      <c r="G45" s="2259"/>
      <c r="H45" s="2259"/>
      <c r="I45" s="2256" t="str">
        <f>S44&amp;".1"</f>
        <v>...1</v>
      </c>
      <c r="J45" s="1363"/>
      <c r="K45" s="1363"/>
      <c r="L45" s="1364"/>
      <c r="P45" s="2257">
        <v>1</v>
      </c>
      <c r="Q45" s="1481"/>
      <c r="R45" s="356"/>
      <c r="S45" s="1493" t="str">
        <f>$I45</f>
        <v>...1</v>
      </c>
      <c r="T45" s="285" t="s">
        <v>499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500</v>
      </c>
      <c r="AU45" s="500"/>
      <c r="AV45" s="500" t="str">
        <f>IF(T45="","",T45)</f>
        <v>Наименование признака дифференциации</v>
      </c>
      <c r="AW45" s="500"/>
      <c r="AX45" s="500"/>
      <c r="AY45" s="1155">
        <v>23</v>
      </c>
    </row>
    <row customHeight="1" ht="24">
      <c r="A46" s="1363" t="s">
        <v>275</v>
      </c>
      <c r="B46" s="1363" t="s">
        <v>276</v>
      </c>
      <c r="C46" s="1363" t="s">
        <v>277</v>
      </c>
      <c r="D46" s="1363" t="s">
        <v>561</v>
      </c>
      <c r="E46" s="2259"/>
      <c r="F46" s="2259"/>
      <c r="G46" s="2259"/>
      <c r="H46" s="2259"/>
      <c r="I46" s="2286"/>
      <c r="J46" s="2256" t="str">
        <f>I45&amp;".1"</f>
        <v>...1.1</v>
      </c>
      <c r="K46" s="1363"/>
      <c r="L46" s="1364" t="s">
        <v>425</v>
      </c>
      <c r="P46" s="2257"/>
      <c r="Q46" s="2257">
        <v>1</v>
      </c>
      <c r="R46" s="357"/>
      <c r="S46" s="1493" t="str">
        <f>$J46</f>
        <v>...1.1</v>
      </c>
      <c r="T46" s="286" t="s">
        <v>426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501</v>
      </c>
      <c r="AU46" s="500"/>
      <c r="AV46" s="500" t="str">
        <f>IF(T46="","",T46)</f>
        <v>Группа потребителей</v>
      </c>
      <c r="AW46" s="500"/>
      <c r="AX46" s="500"/>
      <c r="AY46" s="1155">
        <v>23</v>
      </c>
    </row>
    <row customHeight="1" ht="24">
      <c r="A47" s="1363" t="s">
        <v>275</v>
      </c>
      <c r="B47" s="1363" t="s">
        <v>276</v>
      </c>
      <c r="C47" s="1363" t="s">
        <v>277</v>
      </c>
      <c r="D47" s="1363" t="s">
        <v>561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275</v>
      </c>
      <c r="B48" s="1363" t="s">
        <v>276</v>
      </c>
      <c r="C48" s="1363" t="s">
        <v>277</v>
      </c>
      <c r="D48" s="1363" t="s">
        <v>561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275</v>
      </c>
      <c r="B49" s="1363" t="s">
        <v>276</v>
      </c>
      <c r="C49" s="1363" t="s">
        <v>277</v>
      </c>
      <c r="D49" s="1363" t="s">
        <v>561</v>
      </c>
      <c r="E49" s="2259"/>
      <c r="F49" s="2259"/>
      <c r="G49" s="2259"/>
      <c r="H49" s="2259"/>
      <c r="I49" s="2286"/>
      <c r="J49" s="2256"/>
      <c r="K49" s="1363"/>
      <c r="L49" s="1364"/>
      <c r="P49" s="2257"/>
      <c r="Q49" s="2257"/>
      <c r="R49" s="356"/>
      <c r="S49" s="1278"/>
      <c r="T49" s="287" t="s">
        <v>502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503</v>
      </c>
      <c r="AU49" s="500"/>
      <c r="AV49" s="500" t="str">
        <f>IF(T49="","",T49)</f>
        <v>Добавить значение признака дифференциации</v>
      </c>
      <c r="AW49" s="500"/>
      <c r="AX49" s="500"/>
      <c r="AY49" s="1155">
        <v>20</v>
      </c>
    </row>
    <row customHeight="1" ht="22.049999999999997">
      <c r="A50" s="1363" t="s">
        <v>275</v>
      </c>
      <c r="B50" s="1363" t="s">
        <v>276</v>
      </c>
      <c r="C50" s="1363" t="s">
        <v>277</v>
      </c>
      <c r="D50" s="1363" t="s">
        <v>561</v>
      </c>
      <c r="E50" s="2259"/>
      <c r="F50" s="2259"/>
      <c r="G50" s="2259"/>
      <c r="H50" s="2259"/>
      <c r="I50" s="2256"/>
      <c r="J50" s="1363"/>
      <c r="K50" s="1363"/>
      <c r="L50" s="1364"/>
      <c r="P50" s="2257"/>
      <c r="Q50" s="1481"/>
      <c r="R50" s="356"/>
      <c r="S50" s="1278"/>
      <c r="T50" s="365" t="s">
        <v>431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275</v>
      </c>
      <c r="B51" s="1363" t="s">
        <v>276</v>
      </c>
      <c r="C51" s="1363" t="s">
        <v>277</v>
      </c>
      <c r="D51" s="1363" t="s">
        <v>561</v>
      </c>
      <c r="E51" s="2259"/>
      <c r="F51" s="2259"/>
      <c r="G51" s="2259"/>
      <c r="H51" s="2258"/>
      <c r="I51" s="1363"/>
      <c r="J51" s="1363"/>
      <c r="K51" s="1363"/>
      <c r="L51" s="1364"/>
      <c r="M51" s="1365"/>
      <c r="N51" s="1365"/>
      <c r="O51" s="537"/>
      <c r="P51" s="360"/>
      <c r="Q51" s="375"/>
      <c r="R51" s="355"/>
      <c r="S51" s="1278"/>
      <c r="T51" s="372" t="s">
        <v>504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275</v>
      </c>
      <c r="B52" s="1343" t="s">
        <v>276</v>
      </c>
      <c r="C52" s="1314"/>
      <c r="D52" s="1314"/>
      <c r="E52" s="2259"/>
      <c r="F52" s="2258"/>
      <c r="G52" s="1314"/>
      <c r="H52" s="1314"/>
      <c r="I52" s="1314"/>
      <c r="J52" s="1314"/>
      <c r="K52" s="1314"/>
      <c r="L52" s="1494"/>
      <c r="M52" s="1321"/>
      <c r="N52" s="1321"/>
      <c r="P52" s="1316"/>
      <c r="Q52" s="1317"/>
      <c r="R52" s="1316"/>
      <c r="S52" s="1322"/>
      <c r="T52" s="1325" t="s">
        <v>257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275</v>
      </c>
      <c r="B53" s="1343"/>
      <c r="C53" s="1343"/>
      <c r="D53" s="1343"/>
      <c r="E53" s="2258"/>
      <c r="F53" s="1343"/>
      <c r="G53" s="1343"/>
      <c r="H53" s="1343"/>
      <c r="I53" s="1343"/>
      <c r="J53" s="1343"/>
      <c r="K53" s="1343"/>
      <c r="L53" s="1346"/>
      <c r="M53" s="1321"/>
      <c r="N53" s="1321"/>
      <c r="O53" s="518"/>
      <c r="P53" s="380"/>
      <c r="Q53" s="1344"/>
      <c r="R53" s="380"/>
      <c r="S53" s="1322"/>
      <c r="T53" s="1325" t="s">
        <v>258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D1368-DCC4-3028-D65E-AA505B1B44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517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434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435</v>
      </c>
      <c r="P24" s="1508"/>
      <c r="Q24" s="1510"/>
      <c r="R24" s="1510"/>
      <c r="AA24" s="1507" t="s">
        <v>437</v>
      </c>
      <c r="AC24" s="1507" t="s">
        <v>438</v>
      </c>
      <c r="AD24" s="1507" t="s">
        <v>485</v>
      </c>
      <c r="AH24" s="1507" t="s">
        <v>485</v>
      </c>
      <c r="AK24" s="1507" t="s">
        <v>522</v>
      </c>
      <c r="AL24" s="1507" t="s">
        <v>485</v>
      </c>
      <c r="AP24" s="1507" t="s">
        <v>485</v>
      </c>
      <c r="AY24" s="1507" t="s">
        <v>437</v>
      </c>
      <c r="BA24" s="1507" t="s">
        <v>438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"Мурманэнергосбыт"</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тарифному регулированию Мурманской области</v>
      </c>
      <c r="W31" s="2251"/>
      <c r="X31" s="2251"/>
      <c r="Y31" s="2251"/>
      <c r="Z31" s="2251"/>
      <c r="AA31" s="2251"/>
      <c r="AB31" s="2251"/>
      <c r="AC31" s="326"/>
      <c r="AD31" s="2251" t="str">
        <f>IF(TITLE_NAME_OR_PR_CHANGE="",IF(TITLE_NAME_OR_PR="","",TITLE_NAME_OR_PR),TITLE_NAME_OR_PR_CHANGE)</f>
        <v>Комитет по тарифному регулированию Мурманской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440</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441</v>
      </c>
      <c r="T33" s="2250"/>
      <c r="U33" s="1372"/>
      <c r="V33" s="2251" t="str">
        <f>IF(TITLE_NUMBER_PR_CHANGE="",IF(TITLE_NUMBER_PR="","",TITLE_NUMBER_PR),TITLE_NUMBER_PR_CHANGE)</f>
        <v>53/113</v>
      </c>
      <c r="W33" s="2251"/>
      <c r="X33" s="2251"/>
      <c r="Y33" s="2251"/>
      <c r="Z33" s="2251"/>
      <c r="AA33" s="2251"/>
      <c r="AB33" s="2251"/>
      <c r="AC33" s="326"/>
      <c r="AD33" s="2251" t="str">
        <f>IF(TITLE_NUMBER_PR_CHANGE="",IF(TITLE_NUMBER_PR="","",TITLE_NUMBER_PR),TITLE_NUMBER_PR_CHANGE)</f>
        <v>53/113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https://npa.gov-murman.ru/bitrix/components/b1team/govmurman.element.file/download.php?ID=559434&amp;FID=881206</v>
      </c>
      <c r="W34" s="2251"/>
      <c r="X34" s="2251"/>
      <c r="Y34" s="2251"/>
      <c r="Z34" s="2251"/>
      <c r="AA34" s="2251"/>
      <c r="AB34" s="2251"/>
      <c r="AC34" s="326"/>
      <c r="AD34" s="2251" t="str">
        <f>IF(TITLE_IST_PUB_CHANGE="",IF(TITLE_IST_PUB="","",TITLE_IST_PUB),TITLE_IST_PUB_CHANGE)</f>
        <v>https://npa.gov-murman.ru/bitrix/components/b1team/govmurman.element.file/download.php?ID=559434&amp;FID=881206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440</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441</v>
      </c>
      <c r="T37" s="2250"/>
      <c r="U37" s="1372"/>
      <c r="V37" s="2251" t="str">
        <f>IF(TITLE_NUMBER_PR_CHANGE="",IF(TITLE_NUMBER_PR="","",TITLE_NUMBER_PR),TITLE_NUMBER_PR_CHANGE)</f>
        <v>53/113</v>
      </c>
      <c r="W37" s="2251"/>
      <c r="X37" s="2251"/>
      <c r="Y37" s="2251"/>
      <c r="Z37" s="2251"/>
      <c r="AA37" s="2251"/>
      <c r="AB37" s="2251"/>
      <c r="AC37" s="326"/>
      <c r="AD37" s="2251" t="str">
        <f>IF(TITLE_NUMBER_PR_CHANGE="",IF(TITLE_NUMBER_PR="","",TITLE_NUMBER_PR),TITLE_NUMBER_PR_CHANGE)</f>
        <v>53/113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320</v>
      </c>
      <c r="BI40" s="1155">
        <v>14</v>
      </c>
    </row>
    <row customHeight="1" ht="14.699999999999998">
      <c r="Q41" s="291"/>
      <c r="R41" s="376"/>
      <c r="S41" s="2273" t="s">
        <v>91</v>
      </c>
      <c r="T41" s="2209" t="s">
        <v>523</v>
      </c>
      <c r="U41" s="301"/>
      <c r="V41" s="2274" t="s">
        <v>446</v>
      </c>
      <c r="W41" s="2275"/>
      <c r="X41" s="2275"/>
      <c r="Y41" s="2275"/>
      <c r="Z41" s="2275"/>
      <c r="AA41" s="2275"/>
      <c r="AB41" s="2276"/>
      <c r="AC41" s="2277" t="s">
        <v>447</v>
      </c>
      <c r="AD41" s="2328" t="s">
        <v>524</v>
      </c>
      <c r="AE41" s="2291"/>
      <c r="AF41" s="2291"/>
      <c r="AG41" s="2329"/>
      <c r="AH41" s="2328" t="s">
        <v>525</v>
      </c>
      <c r="AI41" s="2291"/>
      <c r="AJ41" s="2291"/>
      <c r="AK41" s="2329"/>
      <c r="AL41" s="2328" t="s">
        <v>526</v>
      </c>
      <c r="AM41" s="2291"/>
      <c r="AN41" s="2291"/>
      <c r="AO41" s="2329"/>
      <c r="AP41" s="2328" t="s">
        <v>527</v>
      </c>
      <c r="AQ41" s="2291"/>
      <c r="AR41" s="2291"/>
      <c r="AS41" s="2329"/>
      <c r="AT41" s="2274" t="s">
        <v>446</v>
      </c>
      <c r="AU41" s="2275"/>
      <c r="AV41" s="2275"/>
      <c r="AW41" s="2275"/>
      <c r="AX41" s="2275"/>
      <c r="AY41" s="2275"/>
      <c r="AZ41" s="2276"/>
      <c r="BA41" s="2277" t="s">
        <v>447</v>
      </c>
      <c r="BB41" s="2280" t="s">
        <v>449</v>
      </c>
      <c r="BC41" s="2127"/>
      <c r="BI41" s="1155">
        <v>14</v>
      </c>
    </row>
    <row customHeight="1" ht="35.699999999999996">
      <c r="Q42" s="291"/>
      <c r="R42" s="376"/>
      <c r="S42" s="2273"/>
      <c r="T42" s="2209"/>
      <c r="U42" s="1031"/>
      <c r="V42" s="2192" t="s">
        <v>528</v>
      </c>
      <c r="W42" s="2193"/>
      <c r="X42" s="2192" t="s">
        <v>529</v>
      </c>
      <c r="Y42" s="2193"/>
      <c r="Z42" s="2294" t="s">
        <v>530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530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454</v>
      </c>
      <c r="F44" s="1364" t="s">
        <v>455</v>
      </c>
      <c r="G44" s="1364" t="s">
        <v>456</v>
      </c>
      <c r="H44" s="1364" t="s">
        <v>457</v>
      </c>
      <c r="I44" s="1364" t="s">
        <v>458</v>
      </c>
      <c r="J44" s="1364" t="s">
        <v>459</v>
      </c>
      <c r="K44" s="1364" t="s">
        <v>460</v>
      </c>
      <c r="L44" s="1364" t="s">
        <v>435</v>
      </c>
      <c r="Q44" s="291"/>
      <c r="R44" s="376"/>
      <c r="S44" s="2273"/>
      <c r="T44" s="2209"/>
      <c r="U44" s="302"/>
      <c r="V44" s="1479" t="s">
        <v>494</v>
      </c>
      <c r="W44" s="1479" t="s">
        <v>495</v>
      </c>
      <c r="X44" s="1479" t="s">
        <v>494</v>
      </c>
      <c r="Y44" s="1479" t="s">
        <v>495</v>
      </c>
      <c r="Z44" s="1489" t="s">
        <v>463</v>
      </c>
      <c r="AA44" s="2270" t="s">
        <v>464</v>
      </c>
      <c r="AB44" s="2271"/>
      <c r="AC44" s="2279"/>
      <c r="AD44" s="2333"/>
      <c r="AE44" s="2334"/>
      <c r="AF44" s="2334"/>
      <c r="AG44" s="2335"/>
      <c r="AH44" s="2333"/>
      <c r="AI44" s="2334"/>
      <c r="AJ44" s="2334"/>
      <c r="AK44" s="2335"/>
      <c r="AL44" s="2333"/>
      <c r="AM44" s="2334"/>
      <c r="AN44" s="2334"/>
      <c r="AO44" s="2335"/>
      <c r="AP44" s="2333"/>
      <c r="AQ44" s="2334"/>
      <c r="AR44" s="2334"/>
      <c r="AS44" s="2335"/>
      <c r="AT44" s="1479" t="s">
        <v>494</v>
      </c>
      <c r="AU44" s="1479" t="s">
        <v>495</v>
      </c>
      <c r="AV44" s="1479" t="s">
        <v>494</v>
      </c>
      <c r="AW44" s="1479" t="s">
        <v>495</v>
      </c>
      <c r="AX44" s="1489" t="s">
        <v>463</v>
      </c>
      <c r="AY44" s="2270" t="s">
        <v>464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417</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547</v>
      </c>
      <c r="BE48" s="500"/>
      <c r="BF48" s="500" t="str">
        <f>IF(T48="","",T48)</f>
        <v>Наименование централизованной системы горячего водоснабжения</v>
      </c>
      <c r="BG48" s="500"/>
      <c r="BH48" s="500"/>
      <c r="BI48" s="1155">
        <v>34</v>
      </c>
    </row>
    <row s="1642" customFormat="1" customHeight="1" ht="0">
      <c r="A49" s="1343" t="s">
        <v>280</v>
      </c>
      <c r="B49" s="1343" t="s">
        <v>281</v>
      </c>
      <c r="C49" s="1343" t="s">
        <v>282</v>
      </c>
      <c r="D49" s="1343" t="s">
        <v>562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421</v>
      </c>
      <c r="BE49" s="500"/>
      <c r="BF49" s="500" t="str">
        <f>IF(T49="","",T49)</f>
        <v/>
      </c>
      <c r="BG49" s="500"/>
      <c r="BH49" s="500"/>
      <c r="BI49" s="511">
        <v>0</v>
      </c>
    </row>
    <row s="1642" customFormat="1" customHeight="1" ht="0">
      <c r="A50" s="1343" t="s">
        <v>280</v>
      </c>
      <c r="B50" s="1343" t="s">
        <v>281</v>
      </c>
      <c r="C50" s="1343" t="s">
        <v>282</v>
      </c>
      <c r="D50" s="1343" t="s">
        <v>562</v>
      </c>
      <c r="E50" s="2259"/>
      <c r="F50" s="2259"/>
      <c r="G50" s="2259"/>
      <c r="H50" s="2259"/>
      <c r="I50" s="2256" t="str">
        <f>S49&amp;".1"</f>
        <v>.1</v>
      </c>
      <c r="J50" s="1343"/>
      <c r="K50" s="1343"/>
      <c r="L50" s="1346" t="s">
        <v>422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562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562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517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518</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562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562</v>
      </c>
      <c r="E57" s="2259"/>
      <c r="F57" s="2259"/>
      <c r="G57" s="2259"/>
      <c r="H57" s="2259"/>
      <c r="I57" s="2286"/>
      <c r="J57" s="2256"/>
      <c r="K57" s="1363"/>
      <c r="L57" s="1364"/>
      <c r="P57" s="2257"/>
      <c r="Q57" s="2257"/>
      <c r="R57" s="356"/>
      <c r="S57" s="1278"/>
      <c r="T57" s="287" t="s">
        <v>484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562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562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257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258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E2B1B-2E44-6F98-4698-6730E1570F4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563</v>
      </c>
      <c r="D2" s="1638"/>
      <c r="E2" s="546">
        <f>B2</f>
        <v>0</v>
      </c>
      <c r="F2" s="547"/>
      <c r="G2" s="1646" t="s">
        <v>564</v>
      </c>
      <c r="H2" s="1646" t="s">
        <v>564</v>
      </c>
      <c r="I2" s="1646" t="s">
        <v>564</v>
      </c>
      <c r="J2" s="289" t="s">
        <v>565</v>
      </c>
      <c r="K2" s="543"/>
      <c r="AF2" s="1631">
        <v>0</v>
      </c>
    </row>
    <row s="1642" customFormat="1" customHeight="1" ht="0.75" hidden="1">
      <c r="B3" s="2099"/>
      <c r="C3" s="1167"/>
      <c r="D3" s="548"/>
      <c r="E3" s="549"/>
      <c r="F3" s="550" t="s">
        <v>566</v>
      </c>
      <c r="G3" s="551"/>
      <c r="H3" s="551">
        <f>H4*H5+H7</f>
        <v>0</v>
      </c>
      <c r="I3" s="551">
        <f>I4*I5+I6</f>
        <v>0</v>
      </c>
      <c r="J3" s="552"/>
      <c r="AF3" s="1636">
        <v>0</v>
      </c>
    </row>
    <row customHeight="1" ht="23.25" hidden="1">
      <c r="B4" s="2099"/>
      <c r="C4" s="1167"/>
      <c r="D4" s="1638"/>
      <c r="E4" s="546" t="str">
        <f>B2&amp;".1"</f>
        <v>.1</v>
      </c>
      <c r="F4" s="553" t="s">
        <v>567</v>
      </c>
      <c r="G4" s="554"/>
      <c r="H4" s="541"/>
      <c r="I4" s="541"/>
      <c r="J4" s="289" t="s">
        <v>568</v>
      </c>
      <c r="K4" s="543"/>
      <c r="AF4" s="1631">
        <v>0</v>
      </c>
    </row>
    <row customHeight="1" ht="18.75" hidden="1">
      <c r="B5" s="2099"/>
      <c r="C5" s="1167"/>
      <c r="D5" s="1638"/>
      <c r="E5" s="546" t="str">
        <f>B2&amp;".2"</f>
        <v>.2</v>
      </c>
      <c r="F5" s="553" t="s">
        <v>569</v>
      </c>
      <c r="G5" s="1646" t="s">
        <v>570</v>
      </c>
      <c r="H5" s="541"/>
      <c r="I5" s="541"/>
      <c r="J5" s="289"/>
      <c r="K5" s="543"/>
      <c r="AF5" s="1631">
        <v>0</v>
      </c>
    </row>
    <row customHeight="1" ht="18.75" hidden="1">
      <c r="B6" s="2099"/>
      <c r="C6" s="1167"/>
      <c r="D6" s="1638"/>
      <c r="E6" s="546" t="str">
        <f>B2&amp;".3"</f>
        <v>.3</v>
      </c>
      <c r="F6" s="553" t="s">
        <v>571</v>
      </c>
      <c r="G6" s="1646" t="s">
        <v>570</v>
      </c>
      <c r="H6" s="541"/>
      <c r="I6" s="541"/>
      <c r="J6" s="289"/>
      <c r="K6" s="543"/>
      <c r="AF6" s="1631">
        <v>0</v>
      </c>
    </row>
    <row customHeight="1" ht="18.75" hidden="1">
      <c r="B7" s="2099"/>
      <c r="C7" s="1167"/>
      <c r="D7" s="1638"/>
      <c r="E7" s="546" t="str">
        <f>B2&amp;".4"</f>
        <v>.4</v>
      </c>
      <c r="F7" s="553" t="s">
        <v>572</v>
      </c>
      <c r="G7" s="1646" t="s">
        <v>564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570</v>
      </c>
      <c r="H9" s="541"/>
      <c r="I9" s="541"/>
      <c r="J9" s="542" t="s">
        <v>573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574</v>
      </c>
      <c r="H11" s="541"/>
      <c r="I11" s="541"/>
      <c r="J11" s="289" t="s">
        <v>575</v>
      </c>
      <c r="K11" s="543"/>
      <c r="AF11" s="1631">
        <v>0</v>
      </c>
    </row>
    <row customHeight="1" ht="11.25" hidden="1">
      <c r="AF12" s="1631">
        <v>0</v>
      </c>
    </row>
    <row customHeight="1" ht="22.5" hidden="1">
      <c r="D13" s="1638"/>
      <c r="E13" s="546"/>
      <c r="F13" s="540"/>
      <c r="G13" s="969" t="s">
        <v>576</v>
      </c>
      <c r="H13" s="545"/>
      <c r="I13" s="545"/>
      <c r="J13" s="745" t="s">
        <v>577</v>
      </c>
      <c r="K13" s="543"/>
      <c r="AF13" s="1631">
        <v>0</v>
      </c>
    </row>
    <row customHeight="1" ht="11.25" hidden="1">
      <c r="AF14" s="1631">
        <v>0</v>
      </c>
    </row>
    <row customHeight="1" ht="22.5" hidden="1">
      <c r="D15" s="1638"/>
      <c r="E15" s="546"/>
      <c r="F15" s="540"/>
      <c r="G15" s="1646" t="s">
        <v>578</v>
      </c>
      <c r="H15" s="545"/>
      <c r="I15" s="545"/>
      <c r="J15" s="289" t="s">
        <v>579</v>
      </c>
      <c r="K15" s="543"/>
      <c r="AF15" s="1631">
        <v>0</v>
      </c>
    </row>
    <row customHeight="1" ht="11.25" hidden="1">
      <c r="AF16" s="1631">
        <v>0</v>
      </c>
    </row>
    <row customHeight="1" ht="22.5" hidden="1">
      <c r="D17" s="1638"/>
      <c r="E17" s="546"/>
      <c r="F17" s="540"/>
      <c r="G17" s="1646" t="s">
        <v>580</v>
      </c>
      <c r="H17" s="545"/>
      <c r="I17" s="545"/>
      <c r="J17" s="289" t="s">
        <v>581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АО "Мурманэнергосбыт"</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582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583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319</v>
      </c>
      <c r="F28" s="2370"/>
      <c r="G28" s="2370"/>
      <c r="H28" s="1645"/>
      <c r="I28" s="1645"/>
      <c r="J28" s="2127"/>
      <c r="AF28" s="1631">
        <v>11</v>
      </c>
    </row>
    <row customHeight="1" ht="24">
      <c r="E29" s="1646" t="s">
        <v>91</v>
      </c>
      <c r="F29" s="1653" t="s">
        <v>321</v>
      </c>
      <c r="G29" s="1653" t="s">
        <v>584</v>
      </c>
      <c r="H29" s="1653" t="s">
        <v>322</v>
      </c>
      <c r="I29" s="1653" t="s">
        <v>322</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570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570</v>
      </c>
      <c r="H31" s="558">
        <f>SUMIF($K33:$K71,$K31,H33:H71)</f>
        <v>0</v>
      </c>
      <c r="I31" s="558">
        <f>SUMIF($K33:$K71,$K31,I33:I71)</f>
        <v>0</v>
      </c>
      <c r="J31" s="289" t="str">
        <f>FHD_NOTE_P_2</f>
        <v>Указывается суммарная себестоимость производимых товаров.</v>
      </c>
      <c r="K31" s="1636" t="s">
        <v>585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570</v>
      </c>
      <c r="H32" s="557"/>
      <c r="I32" s="557"/>
      <c r="J32" s="289" t="str">
        <f>FHD_NOTE_P_3</f>
        <v/>
      </c>
      <c r="K32" s="1636" t="str">
        <f>IF((LEN(E32)-LEN(SUBSTITUTE(E32,".","")))/LEN(".")=1,"p","")</f>
        <v>p</v>
      </c>
      <c r="AF32" s="1631">
        <v>11</v>
      </c>
    </row>
    <row customHeight="1" ht="11.25" hidden="1">
      <c r="A33" s="2371" t="s">
        <v>586</v>
      </c>
      <c r="D33" s="1638"/>
      <c r="E33" s="546" t="str">
        <f>FHD_NUM_P_4</f>
        <v/>
      </c>
      <c r="F33" s="1524" t="str">
        <f>FHD_P_4</f>
        <v/>
      </c>
      <c r="G33" s="1878" t="s">
        <v>570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587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588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570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570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570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570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589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590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591</v>
      </c>
      <c r="C47" s="1636"/>
      <c r="D47" s="575"/>
      <c r="E47" s="546" t="str">
        <f>FHD_NUM_P_11</f>
        <v/>
      </c>
      <c r="F47" s="1524" t="str">
        <f>FHD_P_11</f>
        <v/>
      </c>
      <c r="G47" s="1878" t="s">
        <v>570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592</v>
      </c>
      <c r="C48" s="1636"/>
      <c r="D48" s="1638"/>
      <c r="E48" s="546" t="str">
        <f>FHD_NUM_P_12</f>
        <v/>
      </c>
      <c r="F48" s="1524" t="str">
        <f>FHD_P_12</f>
        <v/>
      </c>
      <c r="G48" s="1878" t="s">
        <v>570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570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570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570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570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570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570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570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570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570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570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570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570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570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570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570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570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570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325</v>
      </c>
      <c r="H66" s="1649" t="s">
        <v>593</v>
      </c>
      <c r="I66" s="1649" t="s">
        <v>593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594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570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325</v>
      </c>
      <c r="H68" s="1649" t="s">
        <v>593</v>
      </c>
      <c r="I68" s="1649" t="s">
        <v>593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570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595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596</v>
      </c>
      <c r="C72" s="1636"/>
      <c r="D72" s="1638"/>
      <c r="E72" s="546" t="str">
        <f>FHD_NUM_P_34</f>
        <v/>
      </c>
      <c r="F72" s="1880" t="str">
        <f>FHD_P_34</f>
        <v/>
      </c>
      <c r="G72" s="1878" t="s">
        <v>570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570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570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570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570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570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570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570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597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570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325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598</v>
      </c>
      <c r="C82" s="735"/>
      <c r="D82" s="733"/>
      <c r="E82" s="546" t="str">
        <f>FHD_NUM_P_44</f>
        <v/>
      </c>
      <c r="F82" s="1880" t="str">
        <f>FHD_P_44</f>
        <v/>
      </c>
      <c r="G82" s="1881" t="s">
        <v>599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600</v>
      </c>
      <c r="C91" s="735"/>
      <c r="D91" s="733"/>
      <c r="E91" s="546" t="str">
        <f>FHD_NUM_P_53</f>
        <v>7</v>
      </c>
      <c r="F91" s="1880" t="str">
        <f>FHD_P_53</f>
        <v>Объём приобретаемой холодной воды, используемой для горячего водоснабжения</v>
      </c>
      <c r="G91" s="1881" t="s">
        <v>599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599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601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576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602</v>
      </c>
      <c r="D96" s="1638"/>
      <c r="E96" s="546" t="str">
        <f>FHD_NUM_P_58</f>
        <v/>
      </c>
      <c r="F96" s="1880" t="str">
        <f>FHD_P_58</f>
        <v/>
      </c>
      <c r="G96" s="1881" t="s">
        <v>599</v>
      </c>
      <c r="H96" s="977"/>
      <c r="I96" s="577"/>
      <c r="J96" s="289" t="str">
        <f>FHD_NOTE_P_58</f>
        <v/>
      </c>
      <c r="K96" s="543"/>
      <c r="AF96" s="1631">
        <v>0</v>
      </c>
    </row>
    <row customHeight="1" ht="18.75" hidden="1">
      <c r="A97" s="2371"/>
      <c r="D97" s="1638"/>
      <c r="E97" s="546" t="str">
        <f>FHD_NUM_P_59</f>
        <v/>
      </c>
      <c r="F97" s="1880" t="str">
        <f>FHD_P_59</f>
        <v/>
      </c>
      <c r="G97" s="1881" t="s">
        <v>599</v>
      </c>
      <c r="H97" s="977"/>
      <c r="I97" s="577"/>
      <c r="J97" s="289" t="str">
        <f>FHD_NOTE_P_59</f>
        <v/>
      </c>
      <c r="K97" s="543"/>
      <c r="AF97" s="1631">
        <v>0</v>
      </c>
    </row>
    <row customHeight="1" ht="18.75" hidden="1">
      <c r="A98" s="2371"/>
      <c r="D98" s="1638"/>
      <c r="E98" s="546" t="str">
        <f>FHD_NUM_P_60</f>
        <v/>
      </c>
      <c r="F98" s="1880" t="str">
        <f>FHD_P_60</f>
        <v/>
      </c>
      <c r="G98" s="1881" t="s">
        <v>599</v>
      </c>
      <c r="H98" s="977"/>
      <c r="I98" s="577"/>
      <c r="J98" s="289" t="str">
        <f>FHD_NOTE_P_60</f>
        <v/>
      </c>
      <c r="K98" s="543"/>
      <c r="AF98" s="1631">
        <v>0</v>
      </c>
    </row>
    <row s="1366" customFormat="1" customHeight="1" ht="18.75" hidden="1">
      <c r="A99" s="2371" t="s">
        <v>603</v>
      </c>
      <c r="C99" s="1636"/>
      <c r="D99" s="1638"/>
      <c r="E99" s="546" t="str">
        <f>FHD_NUM_P_61</f>
        <v/>
      </c>
      <c r="F99" s="1880" t="str">
        <f>FHD_P_61</f>
        <v/>
      </c>
      <c r="G99" s="1878" t="s">
        <v>574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604</v>
      </c>
      <c r="G101" s="572"/>
      <c r="H101" s="573"/>
      <c r="I101" s="573"/>
      <c r="J101" s="1004" t="s">
        <v>605</v>
      </c>
      <c r="K101" s="543"/>
      <c r="AF101" s="1631">
        <v>0</v>
      </c>
    </row>
    <row s="1366" customFormat="1" customHeight="1" ht="18.75" hidden="1">
      <c r="A102" s="2371"/>
      <c r="C102" s="1636"/>
      <c r="D102" s="1638"/>
      <c r="E102" s="546" t="str">
        <f>FHD_NUM_P_62</f>
        <v/>
      </c>
      <c r="F102" s="1880" t="str">
        <f>FHD_P_62</f>
        <v/>
      </c>
      <c r="G102" s="1877" t="s">
        <v>574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601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606</v>
      </c>
      <c r="D104" s="1638"/>
      <c r="E104" s="546" t="str">
        <f>FHD_NUM_P_64</f>
        <v/>
      </c>
      <c r="F104" s="1880" t="str">
        <f>FHD_P_64</f>
        <v/>
      </c>
      <c r="G104" s="1877" t="s">
        <v>601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601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601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601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601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601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607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607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608</v>
      </c>
      <c r="H112" s="577"/>
      <c r="I112" s="577"/>
      <c r="J112" s="289" t="str">
        <f>FHD_NOTE_P_72</f>
        <v/>
      </c>
      <c r="K112" s="543"/>
      <c r="AF112" s="1631">
        <v>19</v>
      </c>
    </row>
    <row customHeight="1" ht="18.75" hidden="1">
      <c r="A113" s="989" t="s">
        <v>609</v>
      </c>
      <c r="D113" s="1638"/>
      <c r="E113" s="546" t="str">
        <f>FHD_NUM_P_73</f>
        <v/>
      </c>
      <c r="F113" s="1880" t="str">
        <f>FHD_P_73</f>
        <v/>
      </c>
      <c r="G113" s="970" t="s">
        <v>608</v>
      </c>
      <c r="H113" s="968"/>
      <c r="I113" s="968"/>
      <c r="J113" s="289" t="str">
        <f>FHD_NOTE_P_73</f>
        <v/>
      </c>
      <c r="K113" s="543"/>
      <c r="AF113" s="1631">
        <v>0</v>
      </c>
    </row>
    <row customHeight="1" ht="33.75">
      <c r="A114" s="989" t="s">
        <v>610</v>
      </c>
      <c r="D114" s="1638"/>
      <c r="E114" s="546" t="str">
        <f>FHD_NUM_P_74</f>
        <v>13</v>
      </c>
      <c r="F114" s="1880" t="str">
        <f>FHD_P_74</f>
        <v>Удельный расход электрической энергии на подачу воды в сеть</v>
      </c>
      <c r="G114" s="1876" t="s">
        <v>611</v>
      </c>
      <c r="H114" s="577"/>
      <c r="I114" s="577"/>
      <c r="J114" s="289" t="str">
        <f>FHD_NOTE_P_74</f>
        <v/>
      </c>
      <c r="K114" s="543"/>
      <c r="AF114" s="1631">
        <v>0</v>
      </c>
    </row>
    <row s="1635" customFormat="1" customHeight="1" ht="18.75" hidden="1">
      <c r="A115" s="2373" t="s">
        <v>612</v>
      </c>
      <c r="B115" s="910"/>
      <c r="C115" s="735"/>
      <c r="D115" s="733"/>
      <c r="E115" s="546" t="str">
        <f>FHD_NUM_P_75</f>
        <v/>
      </c>
      <c r="F115" s="1880" t="str">
        <f>FHD_P_75</f>
        <v/>
      </c>
      <c r="G115" s="1876" t="s">
        <v>576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613</v>
      </c>
      <c r="G119" s="747"/>
      <c r="H119" s="748"/>
      <c r="I119" s="748"/>
      <c r="J119" s="1003" t="s">
        <v>614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615</v>
      </c>
      <c r="D120" s="1638"/>
      <c r="E120" s="546" t="str">
        <f>FHD_NUM_P_78</f>
        <v/>
      </c>
      <c r="F120" s="1880" t="str">
        <f>FHD_P_78</f>
        <v/>
      </c>
      <c r="G120" s="1877" t="s">
        <v>578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604</v>
      </c>
      <c r="G122" s="572"/>
      <c r="H122" s="573"/>
      <c r="I122" s="573"/>
      <c r="J122" s="1004" t="s">
        <v>616</v>
      </c>
      <c r="K122" s="543"/>
      <c r="AF122" s="1631">
        <v>0</v>
      </c>
    </row>
    <row customHeight="1" ht="22.5" hidden="1">
      <c r="A123" s="2371"/>
      <c r="D123" s="1638"/>
      <c r="E123" s="546" t="str">
        <f>FHD_NUM_P_79</f>
        <v/>
      </c>
      <c r="F123" s="1880" t="str">
        <f>FHD_P_79</f>
        <v/>
      </c>
      <c r="G123" s="1878" t="s">
        <v>580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604</v>
      </c>
      <c r="G125" s="572"/>
      <c r="H125" s="573"/>
      <c r="I125" s="573"/>
      <c r="J125" s="1004" t="s">
        <v>617</v>
      </c>
      <c r="K125" s="543"/>
      <c r="AF125" s="1631">
        <v>0</v>
      </c>
    </row>
    <row customHeight="1" ht="22.5" hidden="1">
      <c r="A126" s="2371"/>
      <c r="D126" s="1638"/>
      <c r="E126" s="546" t="str">
        <f>FHD_NUM_P_80</f>
        <v/>
      </c>
      <c r="F126" s="1880" t="str">
        <f>FHD_P_80</f>
        <v/>
      </c>
      <c r="G126" s="1878" t="s">
        <v>618</v>
      </c>
      <c r="H126" s="557"/>
      <c r="I126" s="557"/>
      <c r="J126" s="289" t="str">
        <f>FHD_NOTE_P_80</f>
        <v/>
      </c>
      <c r="K126" s="543"/>
      <c r="AF126" s="1631">
        <v>0</v>
      </c>
    </row>
    <row customHeight="1" ht="18.75" hidden="1">
      <c r="A127" s="2371"/>
      <c r="D127" s="1638"/>
      <c r="E127" s="546" t="str">
        <f>FHD_NUM_P_81</f>
        <v/>
      </c>
      <c r="F127" s="1880" t="str">
        <f>FHD_P_81</f>
        <v/>
      </c>
      <c r="G127" s="1878" t="s">
        <v>619</v>
      </c>
      <c r="H127" s="557"/>
      <c r="I127" s="557"/>
      <c r="J127" s="289" t="str">
        <f>FHD_NOTE_P_81</f>
        <v/>
      </c>
      <c r="K127" s="543"/>
      <c r="AF127" s="1631">
        <v>0</v>
      </c>
    </row>
    <row customHeight="1" ht="18.75" hidden="1">
      <c r="A128" s="2371"/>
      <c r="C128" s="1636" t="s">
        <v>606</v>
      </c>
      <c r="D128" s="1638"/>
      <c r="E128" s="546" t="str">
        <f>FHD_NUM_P_82</f>
        <v/>
      </c>
      <c r="F128" s="1880" t="str">
        <f>FHD_P_82</f>
        <v/>
      </c>
      <c r="G128" s="1878" t="s">
        <v>325</v>
      </c>
      <c r="H128" s="401"/>
      <c r="I128" s="401"/>
      <c r="J128" s="289" t="str">
        <f>FHD_NOTE_P_82</f>
        <v/>
      </c>
      <c r="K128" s="543"/>
      <c r="AF128" s="1631">
        <v>0</v>
      </c>
    </row>
    <row customHeight="1" ht="18.75" hidden="1">
      <c r="A129" s="2371"/>
      <c r="C129" s="1636" t="s">
        <v>606</v>
      </c>
      <c r="D129" s="1638"/>
      <c r="E129" s="546" t="str">
        <f>FHD_NUM_P_83</f>
        <v/>
      </c>
      <c r="F129" s="1524" t="str">
        <f>FHD_P_83</f>
        <v/>
      </c>
      <c r="G129" s="1878" t="s">
        <v>325</v>
      </c>
      <c r="H129" s="401"/>
      <c r="I129" s="401"/>
      <c r="J129" s="289" t="str">
        <f>FHD_NOTE_P_83</f>
        <v/>
      </c>
      <c r="K129" s="543"/>
      <c r="AF129" s="1631">
        <v>0</v>
      </c>
    </row>
    <row customHeight="1" ht="18.75" hidden="1">
      <c r="A130" s="2371"/>
      <c r="C130" s="1636" t="s">
        <v>606</v>
      </c>
      <c r="D130" s="1638"/>
      <c r="E130" s="546" t="str">
        <f>FHD_NUM_P_84</f>
        <v/>
      </c>
      <c r="F130" s="1524" t="str">
        <f>FHD_P_84</f>
        <v/>
      </c>
      <c r="G130" s="1878" t="s">
        <v>325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85</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3B411-0D88-46B8-A4C5-39595E8C055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"Мурманэнергосбыт"</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319</v>
      </c>
      <c r="F9" s="2102"/>
      <c r="G9" s="2102"/>
      <c r="H9" s="2102"/>
      <c r="I9" s="2102"/>
      <c r="J9" s="2102"/>
      <c r="K9" s="2102"/>
      <c r="L9" s="2102"/>
      <c r="M9" s="2102"/>
      <c r="N9" s="2102"/>
      <c r="O9" s="2102"/>
      <c r="P9" s="2102"/>
      <c r="Q9" s="2102"/>
      <c r="R9" s="2103"/>
      <c r="S9" s="2127" t="s">
        <v>320</v>
      </c>
      <c r="T9" s="334"/>
      <c r="CF9" s="505">
        <v>19</v>
      </c>
    </row>
    <row customHeight="1" ht="48.29999999999999">
      <c r="D10" s="551" t="s">
        <v>91</v>
      </c>
      <c r="E10" s="2127" t="s">
        <v>91</v>
      </c>
      <c r="F10" s="2127"/>
      <c r="G10" s="521" t="s">
        <v>321</v>
      </c>
      <c r="H10" s="2127" t="s">
        <v>91</v>
      </c>
      <c r="I10" s="2127"/>
      <c r="J10" s="521" t="s">
        <v>620</v>
      </c>
      <c r="K10" s="521" t="s">
        <v>621</v>
      </c>
      <c r="L10" s="2127" t="s">
        <v>91</v>
      </c>
      <c r="M10" s="2127"/>
      <c r="N10" s="521" t="s">
        <v>622</v>
      </c>
      <c r="O10" s="521" t="s">
        <v>623</v>
      </c>
      <c r="P10" s="521" t="s">
        <v>624</v>
      </c>
      <c r="Q10" s="521" t="s">
        <v>625</v>
      </c>
      <c r="R10" s="521" t="s">
        <v>626</v>
      </c>
      <c r="S10" s="2127"/>
      <c r="T10" s="334"/>
      <c r="CF10" s="505">
        <v>46</v>
      </c>
    </row>
    <row s="1642" customFormat="1" customHeight="1" ht="15" hidden="1">
      <c r="A11" s="1052"/>
      <c r="D11" s="1025" t="s">
        <v>112</v>
      </c>
      <c r="E11" s="1025"/>
      <c r="F11" s="1025" t="s">
        <v>113</v>
      </c>
      <c r="G11" s="1025" t="s">
        <v>93</v>
      </c>
      <c r="H11" s="1025"/>
      <c r="I11" s="1025" t="s">
        <v>94</v>
      </c>
      <c r="J11" s="1025" t="s">
        <v>102</v>
      </c>
      <c r="K11" s="1025" t="s">
        <v>95</v>
      </c>
      <c r="L11" s="1025"/>
      <c r="M11" s="1025" t="s">
        <v>96</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395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582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583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628</v>
      </c>
      <c r="F17" s="2376"/>
      <c r="G17" s="2376"/>
      <c r="H17" s="2376"/>
      <c r="I17" s="2376"/>
      <c r="J17" s="2376"/>
      <c r="K17" s="2376"/>
      <c r="L17" s="2376"/>
      <c r="M17" s="2376"/>
      <c r="N17" s="2376"/>
      <c r="O17" s="2376"/>
      <c r="P17" s="2376"/>
      <c r="Q17" s="558">
        <f>SUMIF(T18:T19,"i",Q18:Q19)</f>
        <v>0</v>
      </c>
      <c r="R17" s="1017"/>
      <c r="S17" s="897" t="s">
        <v>629</v>
      </c>
      <c r="T17" s="717" t="s">
        <v>630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631</v>
      </c>
      <c r="F20" s="2376"/>
      <c r="G20" s="2376"/>
      <c r="H20" s="2376"/>
      <c r="I20" s="2376"/>
      <c r="J20" s="2376"/>
      <c r="K20" s="2376"/>
      <c r="L20" s="2376"/>
      <c r="M20" s="2376"/>
      <c r="N20" s="2376"/>
      <c r="O20" s="2376"/>
      <c r="P20" s="2376"/>
      <c r="Q20" s="558">
        <f>SUMIF(T21:T22,"i",Q21:Q22)</f>
        <v>0</v>
      </c>
      <c r="R20" s="1017"/>
      <c r="S20" s="709" t="s">
        <v>632</v>
      </c>
      <c r="T20" s="717" t="s">
        <v>630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85</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3F97E-A9B5-19CD-94AB-CA7F7116E1D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633</v>
      </c>
      <c r="C2" s="2053" t="s">
        <v>634</v>
      </c>
      <c r="D2" s="2052" t="s">
        <v>635</v>
      </c>
      <c r="E2" s="2056">
        <f>RIGHT(I2,LEN(I2)-SEARCH("#",SUBSTITUTE(I2,".","#",LEN(I2)-LEN(SUBSTITUTE(I2,".","")))))</f>
      </c>
      <c r="F2" s="2058">
        <f>J2</f>
        <v>0</v>
      </c>
      <c r="G2" s="1636"/>
      <c r="H2" s="2059"/>
      <c r="I2" s="2049"/>
      <c r="J2" s="540"/>
      <c r="K2" s="2019" t="s">
        <v>574</v>
      </c>
      <c r="L2" s="751"/>
      <c r="M2" s="751"/>
      <c r="N2" s="543"/>
      <c r="O2" s="1525" t="s">
        <v>575</v>
      </c>
      <c r="P2" s="543"/>
      <c r="Q2" s="1636"/>
      <c r="R2" s="1636"/>
      <c r="W2" s="1636"/>
      <c r="Z2" s="544"/>
      <c r="AF2" s="1632"/>
      <c r="AG2" s="1632"/>
      <c r="AH2" s="1632"/>
      <c r="AI2" s="1632"/>
      <c r="AJ2" s="1632"/>
      <c r="AK2" s="1366">
        <v>0</v>
      </c>
    </row>
    <row customHeight="1" ht="11.25" hidden="1">
      <c r="E3" s="2051" t="s">
        <v>636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637</v>
      </c>
      <c r="J6" s="2307"/>
      <c r="K6" s="2307"/>
      <c r="L6" s="2307"/>
      <c r="M6" s="2307"/>
      <c r="O6" s="556"/>
      <c r="AK6" s="1631">
        <v>55</v>
      </c>
    </row>
    <row customHeight="1" ht="25.2">
      <c r="I7" s="2249" t="str">
        <f>IF(org=0,"Не определено",org)</f>
        <v>АО "Мурманэнергосбыт"</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638</v>
      </c>
      <c r="I10" s="711"/>
      <c r="J10" s="2367" t="s">
        <v>108</v>
      </c>
      <c r="K10" s="2368"/>
      <c r="L10" s="2029" t="str">
        <f>IF(L9="","",INDEX(DIFFERENTIATION_UNMERGE_VD,MATCH(L9,DIFFERENTIATION_ID_DIFF,0)))</f>
        <v/>
      </c>
      <c r="M10" s="2029">
        <f>IF(M9="","",INDEX(DIFFERENTIATION_UNMERGE_VD,MATCH(M9,DIFFERENTIATION_ID_DIFF,0)))</f>
        <v>0</v>
      </c>
      <c r="O10" s="2127" t="s">
        <v>320</v>
      </c>
      <c r="AK10" s="1631">
        <v>11</v>
      </c>
    </row>
    <row customHeight="1" ht="11.549999999999999">
      <c r="E11" s="2050" t="s">
        <v>639</v>
      </c>
      <c r="I11" s="711"/>
      <c r="J11" s="2367" t="s">
        <v>582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640</v>
      </c>
      <c r="I12" s="1662"/>
      <c r="J12" s="2367" t="s">
        <v>583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641</v>
      </c>
      <c r="F13" s="2050" t="s">
        <v>642</v>
      </c>
      <c r="I13" s="2369" t="s">
        <v>319</v>
      </c>
      <c r="J13" s="2370"/>
      <c r="K13" s="2370"/>
      <c r="L13" s="2027"/>
      <c r="M13" s="2067"/>
      <c r="O13" s="2127"/>
      <c r="AK13" s="1631">
        <v>11</v>
      </c>
    </row>
    <row customHeight="1" ht="24">
      <c r="I14" s="2020" t="s">
        <v>91</v>
      </c>
      <c r="J14" s="2020" t="s">
        <v>321</v>
      </c>
      <c r="K14" s="2020" t="s">
        <v>584</v>
      </c>
      <c r="L14" s="2060" t="s">
        <v>322</v>
      </c>
      <c r="M14" s="2061" t="s">
        <v>322</v>
      </c>
      <c r="O14" s="2127"/>
      <c r="AK14" s="1631">
        <v>23</v>
      </c>
    </row>
    <row customHeight="1" ht="24">
      <c r="A15" s="2054"/>
      <c r="B15" s="2053" t="s">
        <v>643</v>
      </c>
      <c r="C15" s="2053" t="s">
        <v>644</v>
      </c>
      <c r="D15" s="2052" t="s">
        <v>645</v>
      </c>
      <c r="E15" s="2056" t="s">
        <v>646</v>
      </c>
      <c r="F15" s="2056" t="s">
        <v>646</v>
      </c>
      <c r="G15" s="1636" t="s">
        <v>606</v>
      </c>
      <c r="H15" s="2021"/>
      <c r="I15" s="1630">
        <v>1</v>
      </c>
      <c r="J15" s="2022" t="s">
        <v>647</v>
      </c>
      <c r="K15" s="2020" t="s">
        <v>325</v>
      </c>
      <c r="L15" s="662"/>
      <c r="M15" s="818"/>
      <c r="N15" s="543" t="s">
        <v>648</v>
      </c>
      <c r="O15" s="1525" t="s">
        <v>649</v>
      </c>
      <c r="P15" s="543" t="s">
        <v>648</v>
      </c>
      <c r="AK15" s="1631">
        <v>23</v>
      </c>
    </row>
    <row customHeight="1" ht="35.699999999999996">
      <c r="A16" s="2054"/>
      <c r="B16" s="2053" t="s">
        <v>650</v>
      </c>
      <c r="C16" s="2053" t="s">
        <v>651</v>
      </c>
      <c r="D16" s="2052" t="s">
        <v>635</v>
      </c>
      <c r="E16" s="2056" t="s">
        <v>646</v>
      </c>
      <c r="F16" s="2056" t="s">
        <v>646</v>
      </c>
      <c r="H16" s="2021"/>
      <c r="I16" s="1629">
        <v>2</v>
      </c>
      <c r="J16" s="2063" t="s">
        <v>652</v>
      </c>
      <c r="K16" s="2062" t="s">
        <v>574</v>
      </c>
      <c r="L16" s="2068"/>
      <c r="M16" s="1676"/>
      <c r="N16" s="543" t="s">
        <v>648</v>
      </c>
      <c r="O16" s="1525" t="s">
        <v>653</v>
      </c>
      <c r="P16" s="543" t="s">
        <v>648</v>
      </c>
      <c r="AK16" s="1631">
        <v>34</v>
      </c>
    </row>
    <row s="1642" customFormat="1" customHeight="1" ht="17.25" hidden="1">
      <c r="A17" s="1167"/>
      <c r="B17" s="1167"/>
      <c r="C17" s="1167"/>
      <c r="D17" s="1167"/>
      <c r="E17" s="1167"/>
      <c r="H17" s="1324"/>
      <c r="I17" s="1013" t="s">
        <v>654</v>
      </c>
      <c r="J17" s="991"/>
      <c r="K17" s="1013"/>
      <c r="L17" s="992"/>
      <c r="M17" s="992"/>
      <c r="O17" s="1385"/>
      <c r="AK17" s="1636">
        <v>1</v>
      </c>
    </row>
    <row s="1366" customFormat="1" customHeight="1" ht="24">
      <c r="A18" s="987"/>
      <c r="B18" s="987"/>
      <c r="C18" s="987"/>
      <c r="D18" s="987"/>
      <c r="E18" s="987"/>
      <c r="G18" s="1636"/>
      <c r="H18" s="1633"/>
      <c r="I18" s="570"/>
      <c r="J18" s="571" t="s">
        <v>604</v>
      </c>
      <c r="K18" s="572"/>
      <c r="L18" s="2070"/>
      <c r="M18" s="573"/>
      <c r="N18" s="543"/>
      <c r="O18" s="1525" t="s">
        <v>605</v>
      </c>
      <c r="P18" s="543"/>
      <c r="Q18" s="1636"/>
      <c r="R18" s="1636"/>
      <c r="W18" s="1636"/>
      <c r="Z18" s="544"/>
      <c r="AF18" s="1632"/>
      <c r="AG18" s="1632"/>
      <c r="AH18" s="1632"/>
      <c r="AI18" s="1632"/>
      <c r="AJ18" s="1632"/>
      <c r="AK18" s="1366">
        <v>23</v>
      </c>
    </row>
    <row customHeight="1" ht="19.95">
      <c r="A19" s="2054"/>
      <c r="B19" s="2053" t="s">
        <v>655</v>
      </c>
      <c r="C19" s="2053" t="s">
        <v>656</v>
      </c>
      <c r="D19" s="2052" t="s">
        <v>635</v>
      </c>
      <c r="E19" s="2056" t="s">
        <v>646</v>
      </c>
      <c r="F19" s="2056" t="s">
        <v>646</v>
      </c>
      <c r="H19" s="2021"/>
      <c r="I19" s="1664">
        <v>3</v>
      </c>
      <c r="J19" s="2022" t="s">
        <v>656</v>
      </c>
      <c r="K19" s="2018" t="s">
        <v>574</v>
      </c>
      <c r="L19" s="727"/>
      <c r="M19" s="557"/>
      <c r="N19" s="543"/>
      <c r="O19" s="1525" t="s">
        <v>657</v>
      </c>
      <c r="P19" s="543"/>
      <c r="AK19" s="1631">
        <v>19</v>
      </c>
    </row>
    <row customHeight="1" ht="77.7">
      <c r="A20" s="2054"/>
      <c r="B20" s="2053" t="s">
        <v>658</v>
      </c>
      <c r="C20" s="2053" t="s">
        <v>659</v>
      </c>
      <c r="D20" s="2052" t="s">
        <v>635</v>
      </c>
      <c r="E20" s="2056" t="s">
        <v>646</v>
      </c>
      <c r="F20" s="2056" t="s">
        <v>646</v>
      </c>
      <c r="H20" s="2021"/>
      <c r="I20" s="1664">
        <v>4</v>
      </c>
      <c r="J20" s="2022" t="s">
        <v>660</v>
      </c>
      <c r="K20" s="2018" t="s">
        <v>601</v>
      </c>
      <c r="L20" s="727"/>
      <c r="M20" s="557"/>
      <c r="N20" s="543"/>
      <c r="O20" s="1525"/>
      <c r="P20" s="543"/>
      <c r="AK20" s="1631">
        <v>74</v>
      </c>
    </row>
    <row customHeight="1" ht="35.699999999999996">
      <c r="A21" s="2054"/>
      <c r="B21" s="2053" t="s">
        <v>661</v>
      </c>
      <c r="C21" s="2053" t="s">
        <v>662</v>
      </c>
      <c r="D21" s="2052" t="s">
        <v>635</v>
      </c>
      <c r="E21" s="2056" t="s">
        <v>646</v>
      </c>
      <c r="F21" s="2056" t="s">
        <v>646</v>
      </c>
      <c r="H21" s="2021"/>
      <c r="I21" s="1664">
        <v>5</v>
      </c>
      <c r="J21" s="2022" t="s">
        <v>663</v>
      </c>
      <c r="K21" s="2018" t="s">
        <v>601</v>
      </c>
      <c r="L21" s="727"/>
      <c r="M21" s="557"/>
      <c r="N21" s="543"/>
      <c r="O21" s="1525" t="s">
        <v>657</v>
      </c>
      <c r="P21" s="543"/>
      <c r="AK21" s="1631">
        <v>34</v>
      </c>
    </row>
    <row customHeight="1" ht="48.29999999999999">
      <c r="A22" s="2054"/>
      <c r="B22" s="2053" t="s">
        <v>664</v>
      </c>
      <c r="C22" s="2053" t="s">
        <v>665</v>
      </c>
      <c r="D22" s="2052" t="s">
        <v>635</v>
      </c>
      <c r="E22" s="2056" t="s">
        <v>646</v>
      </c>
      <c r="F22" s="2056" t="s">
        <v>646</v>
      </c>
      <c r="H22" s="2021"/>
      <c r="I22" s="1664">
        <v>6</v>
      </c>
      <c r="J22" s="2022" t="s">
        <v>666</v>
      </c>
      <c r="K22" s="2018" t="s">
        <v>601</v>
      </c>
      <c r="L22" s="727"/>
      <c r="M22" s="557"/>
      <c r="N22" s="543"/>
      <c r="O22" s="1525" t="s">
        <v>667</v>
      </c>
      <c r="P22" s="543"/>
      <c r="AK22" s="1631">
        <v>46</v>
      </c>
    </row>
    <row customHeight="1" ht="19.95">
      <c r="A23" s="2054"/>
      <c r="B23" s="2053" t="s">
        <v>668</v>
      </c>
      <c r="C23" s="2053" t="s">
        <v>669</v>
      </c>
      <c r="D23" s="2052" t="s">
        <v>635</v>
      </c>
      <c r="E23" s="2056" t="s">
        <v>646</v>
      </c>
      <c r="F23" s="2056" t="s">
        <v>646</v>
      </c>
      <c r="H23" s="2021"/>
      <c r="I23" s="1664" t="s">
        <v>670</v>
      </c>
      <c r="J23" s="1524" t="s">
        <v>671</v>
      </c>
      <c r="K23" s="2018" t="s">
        <v>601</v>
      </c>
      <c r="L23" s="727"/>
      <c r="M23" s="557"/>
      <c r="N23" s="543"/>
      <c r="O23" s="1525" t="s">
        <v>657</v>
      </c>
      <c r="P23" s="543"/>
      <c r="AK23" s="1631">
        <v>19</v>
      </c>
    </row>
    <row customHeight="1" ht="19.95">
      <c r="A24" s="2054"/>
      <c r="B24" s="2053" t="s">
        <v>672</v>
      </c>
      <c r="C24" s="2053" t="s">
        <v>673</v>
      </c>
      <c r="D24" s="2052" t="s">
        <v>635</v>
      </c>
      <c r="E24" s="2056" t="s">
        <v>646</v>
      </c>
      <c r="F24" s="2056" t="s">
        <v>646</v>
      </c>
      <c r="H24" s="2021"/>
      <c r="I24" s="1664" t="s">
        <v>674</v>
      </c>
      <c r="J24" s="1524" t="s">
        <v>675</v>
      </c>
      <c r="K24" s="2018" t="s">
        <v>601</v>
      </c>
      <c r="L24" s="727"/>
      <c r="M24" s="557"/>
      <c r="N24" s="543"/>
      <c r="O24" s="1525"/>
      <c r="P24" s="543"/>
      <c r="AK24" s="1631">
        <v>19</v>
      </c>
    </row>
    <row customHeight="1" ht="24">
      <c r="A25" s="2054"/>
      <c r="B25" s="2053" t="s">
        <v>676</v>
      </c>
      <c r="C25" s="2053" t="s">
        <v>677</v>
      </c>
      <c r="D25" s="2052" t="s">
        <v>635</v>
      </c>
      <c r="E25" s="2056" t="s">
        <v>646</v>
      </c>
      <c r="F25" s="2056" t="s">
        <v>646</v>
      </c>
      <c r="H25" s="2021"/>
      <c r="I25" s="1664" t="s">
        <v>678</v>
      </c>
      <c r="J25" s="1524" t="s">
        <v>679</v>
      </c>
      <c r="K25" s="2018" t="s">
        <v>601</v>
      </c>
      <c r="L25" s="727"/>
      <c r="M25" s="557"/>
      <c r="N25" s="543"/>
      <c r="O25" s="1525"/>
      <c r="P25" s="543"/>
      <c r="AK25" s="1631">
        <v>23</v>
      </c>
    </row>
    <row customHeight="1" ht="24">
      <c r="A26" s="2054"/>
      <c r="B26" s="2053" t="s">
        <v>680</v>
      </c>
      <c r="C26" s="2053" t="s">
        <v>681</v>
      </c>
      <c r="D26" s="2052" t="s">
        <v>635</v>
      </c>
      <c r="E26" s="2056" t="s">
        <v>646</v>
      </c>
      <c r="F26" s="2056" t="s">
        <v>646</v>
      </c>
      <c r="H26" s="2021"/>
      <c r="I26" s="1664">
        <v>7</v>
      </c>
      <c r="J26" s="2022" t="s">
        <v>681</v>
      </c>
      <c r="K26" s="2018" t="s">
        <v>682</v>
      </c>
      <c r="L26" s="727"/>
      <c r="M26" s="557"/>
      <c r="N26" s="543"/>
      <c r="O26" s="1525"/>
      <c r="P26" s="543"/>
      <c r="AK26" s="1631">
        <v>23</v>
      </c>
    </row>
    <row customHeight="1" ht="24">
      <c r="A27" s="2054"/>
      <c r="B27" s="2053" t="s">
        <v>683</v>
      </c>
      <c r="C27" s="2053" t="s">
        <v>684</v>
      </c>
      <c r="D27" s="2052" t="s">
        <v>635</v>
      </c>
      <c r="E27" s="2056" t="s">
        <v>646</v>
      </c>
      <c r="F27" s="2056" t="s">
        <v>646</v>
      </c>
      <c r="H27" s="2021"/>
      <c r="I27" s="1664">
        <v>8</v>
      </c>
      <c r="J27" s="2022" t="s">
        <v>684</v>
      </c>
      <c r="K27" s="2018" t="s">
        <v>607</v>
      </c>
      <c r="L27" s="727"/>
      <c r="M27" s="557"/>
      <c r="N27" s="543"/>
      <c r="O27" s="1525"/>
      <c r="P27" s="543"/>
      <c r="AK27" s="1631">
        <v>23</v>
      </c>
    </row>
    <row customHeight="1" ht="35.699999999999996">
      <c r="A28" s="2054"/>
      <c r="B28" s="2053" t="s">
        <v>685</v>
      </c>
      <c r="C28" s="2053" t="s">
        <v>686</v>
      </c>
      <c r="D28" s="2052" t="s">
        <v>635</v>
      </c>
      <c r="E28" s="2056" t="s">
        <v>646</v>
      </c>
      <c r="F28" s="2056" t="s">
        <v>646</v>
      </c>
      <c r="H28" s="2021"/>
      <c r="I28" s="1675">
        <v>9</v>
      </c>
      <c r="J28" s="2022" t="s">
        <v>687</v>
      </c>
      <c r="K28" s="2018" t="s">
        <v>578</v>
      </c>
      <c r="L28" s="727"/>
      <c r="M28" s="557"/>
      <c r="N28" s="543"/>
      <c r="O28" s="1525"/>
      <c r="P28" s="543"/>
      <c r="AK28" s="1631">
        <v>34</v>
      </c>
    </row>
    <row customHeight="1" ht="35.699999999999996">
      <c r="A29" s="2054"/>
      <c r="B29" s="2053" t="s">
        <v>688</v>
      </c>
      <c r="C29" s="2053" t="s">
        <v>689</v>
      </c>
      <c r="D29" s="2052" t="s">
        <v>635</v>
      </c>
      <c r="E29" s="2056" t="s">
        <v>646</v>
      </c>
      <c r="F29" s="2056" t="s">
        <v>646</v>
      </c>
      <c r="H29" s="2021"/>
      <c r="I29" s="1675">
        <v>10</v>
      </c>
      <c r="J29" s="2022" t="s">
        <v>690</v>
      </c>
      <c r="K29" s="2018" t="s">
        <v>578</v>
      </c>
      <c r="L29" s="727"/>
      <c r="M29" s="557"/>
      <c r="N29" s="543"/>
      <c r="O29" s="1525"/>
      <c r="P29" s="543"/>
      <c r="AK29" s="1631">
        <v>34</v>
      </c>
    </row>
    <row customHeight="1" ht="24">
      <c r="A30" s="2054"/>
      <c r="B30" s="2053" t="s">
        <v>691</v>
      </c>
      <c r="C30" s="2053" t="s">
        <v>692</v>
      </c>
      <c r="D30" s="2052" t="s">
        <v>635</v>
      </c>
      <c r="E30" s="2056" t="s">
        <v>646</v>
      </c>
      <c r="F30" s="2056" t="s">
        <v>646</v>
      </c>
      <c r="H30" s="2021"/>
      <c r="I30" s="1675">
        <v>11</v>
      </c>
      <c r="J30" s="2022" t="s">
        <v>692</v>
      </c>
      <c r="K30" s="2018" t="s">
        <v>608</v>
      </c>
      <c r="L30" s="2069"/>
      <c r="M30" s="1621"/>
      <c r="N30" s="543"/>
      <c r="O30" s="1525"/>
      <c r="P30" s="543"/>
      <c r="AK30" s="1631">
        <v>23</v>
      </c>
    </row>
    <row customHeight="1" ht="24">
      <c r="A31" s="2054"/>
      <c r="B31" s="2053" t="s">
        <v>693</v>
      </c>
      <c r="C31" s="2053" t="s">
        <v>694</v>
      </c>
      <c r="D31" s="2052" t="s">
        <v>635</v>
      </c>
      <c r="E31" s="2056" t="s">
        <v>646</v>
      </c>
      <c r="F31" s="2056" t="s">
        <v>646</v>
      </c>
      <c r="H31" s="2021"/>
      <c r="I31" s="1675">
        <v>12</v>
      </c>
      <c r="J31" s="2022" t="s">
        <v>694</v>
      </c>
      <c r="K31" s="2018" t="s">
        <v>608</v>
      </c>
      <c r="L31" s="2069"/>
      <c r="M31" s="1621"/>
      <c r="N31" s="543"/>
      <c r="O31" s="1525"/>
      <c r="P31" s="543"/>
      <c r="AK31" s="1631">
        <v>23</v>
      </c>
    </row>
    <row customHeight="1" ht="48.29999999999999">
      <c r="A32" s="2054"/>
      <c r="B32" s="2053" t="s">
        <v>695</v>
      </c>
      <c r="C32" s="2053" t="s">
        <v>696</v>
      </c>
      <c r="D32" s="2052" t="s">
        <v>635</v>
      </c>
      <c r="E32" s="2056" t="s">
        <v>646</v>
      </c>
      <c r="F32" s="2056" t="s">
        <v>646</v>
      </c>
      <c r="H32" s="2021"/>
      <c r="I32" s="1675">
        <v>13</v>
      </c>
      <c r="J32" s="2022" t="s">
        <v>697</v>
      </c>
      <c r="K32" s="2018" t="s">
        <v>618</v>
      </c>
      <c r="L32" s="727"/>
      <c r="M32" s="557"/>
      <c r="N32" s="543"/>
      <c r="O32" s="1525" t="s">
        <v>657</v>
      </c>
      <c r="P32" s="543"/>
      <c r="AK32" s="1631">
        <v>46</v>
      </c>
    </row>
    <row s="1366" customFormat="1" customHeight="1" ht="48.29999999999999">
      <c r="A33" s="2054"/>
      <c r="B33" s="2053" t="s">
        <v>698</v>
      </c>
      <c r="C33" s="2053" t="s">
        <v>699</v>
      </c>
      <c r="D33" s="2052" t="s">
        <v>635</v>
      </c>
      <c r="E33" s="2056" t="s">
        <v>646</v>
      </c>
      <c r="F33" s="2056" t="s">
        <v>646</v>
      </c>
      <c r="G33" s="1636"/>
      <c r="H33" s="2021"/>
      <c r="I33" s="1675">
        <v>14</v>
      </c>
      <c r="J33" s="2034" t="s">
        <v>700</v>
      </c>
      <c r="K33" s="2023" t="s">
        <v>701</v>
      </c>
      <c r="L33" s="727"/>
      <c r="M33" s="557"/>
      <c r="N33" s="543"/>
      <c r="O33" s="1525" t="s">
        <v>657</v>
      </c>
      <c r="P33" s="543"/>
      <c r="Q33" s="1636"/>
      <c r="R33" s="1636"/>
      <c r="W33" s="1636"/>
      <c r="Z33" s="544"/>
      <c r="AF33" s="1632"/>
      <c r="AG33" s="1632"/>
      <c r="AH33" s="1632"/>
      <c r="AI33" s="1632"/>
      <c r="AJ33" s="1632"/>
      <c r="AK33" s="1366">
        <v>46</v>
      </c>
    </row>
    <row customHeight="1" ht="108">
      <c r="A34" s="2054"/>
      <c r="B34" s="2053" t="s">
        <v>702</v>
      </c>
      <c r="C34" s="2053" t="s">
        <v>703</v>
      </c>
      <c r="D34" s="2052" t="s">
        <v>645</v>
      </c>
      <c r="E34" s="2056" t="s">
        <v>646</v>
      </c>
      <c r="F34" s="2056" t="s">
        <v>646</v>
      </c>
      <c r="G34" s="1636" t="s">
        <v>606</v>
      </c>
      <c r="H34" s="2021"/>
      <c r="I34" s="2032">
        <v>15</v>
      </c>
      <c r="J34" s="2033" t="s">
        <v>704</v>
      </c>
      <c r="K34" s="2018" t="s">
        <v>325</v>
      </c>
      <c r="L34" s="385"/>
      <c r="M34" s="1164"/>
      <c r="N34" s="543"/>
      <c r="O34" s="1525" t="s">
        <v>649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85</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0D41F-31E8-2898-EC98-8E92C5644AC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705</v>
      </c>
      <c r="C2" s="2053" t="s">
        <v>706</v>
      </c>
      <c r="D2" s="2052" t="s">
        <v>645</v>
      </c>
      <c r="E2" s="2058">
        <f>I2-3</f>
        <v>-3</v>
      </c>
      <c r="F2" s="2058">
        <f>J2</f>
        <v>0</v>
      </c>
      <c r="H2" s="1730" t="s">
        <v>259</v>
      </c>
      <c r="I2" s="2024"/>
      <c r="J2" s="1682"/>
      <c r="K2" s="2018" t="s">
        <v>325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707</v>
      </c>
      <c r="J5" s="2248"/>
      <c r="K5" s="2248"/>
      <c r="L5" s="2248"/>
      <c r="M5" s="266"/>
      <c r="W5" s="1631">
        <v>48</v>
      </c>
    </row>
    <row customHeight="1" ht="18">
      <c r="H6" s="376"/>
      <c r="I6" s="2249" t="str">
        <f>IF(org=0,"Не определено",org)</f>
        <v>АО "Мурманэнергосбыт"</v>
      </c>
      <c r="J6" s="2249"/>
      <c r="K6" s="2249"/>
      <c r="L6" s="2249"/>
      <c r="M6" s="266"/>
      <c r="W6" s="1631">
        <v>17</v>
      </c>
    </row>
    <row customHeight="1" ht="14.699999999999998">
      <c r="H7" s="376"/>
      <c r="I7" s="457"/>
      <c r="J7" s="463"/>
      <c r="K7" s="463"/>
      <c r="L7" s="752"/>
      <c r="M7" s="193"/>
      <c r="W7" s="1631">
        <v>14</v>
      </c>
    </row>
    <row customHeight="1" ht="14.699999999999998">
      <c r="H8" s="376"/>
      <c r="I8" s="2386" t="s">
        <v>319</v>
      </c>
      <c r="J8" s="2387"/>
      <c r="K8" s="2387"/>
      <c r="L8" s="2388"/>
      <c r="M8" s="2389" t="s">
        <v>320</v>
      </c>
      <c r="W8" s="1631">
        <v>14</v>
      </c>
    </row>
    <row customHeight="1" ht="35.699999999999996">
      <c r="E9" s="2051" t="s">
        <v>636</v>
      </c>
      <c r="F9" s="2051" t="s">
        <v>642</v>
      </c>
      <c r="H9" s="376"/>
      <c r="I9" s="2025" t="s">
        <v>91</v>
      </c>
      <c r="J9" s="2026" t="s">
        <v>321</v>
      </c>
      <c r="K9" s="2064" t="s">
        <v>584</v>
      </c>
      <c r="L9" s="2065" t="s">
        <v>322</v>
      </c>
      <c r="M9" s="2389"/>
      <c r="W9" s="1631">
        <v>34</v>
      </c>
    </row>
    <row customHeight="1" ht="35.699999999999996">
      <c r="B10" s="2053" t="s">
        <v>708</v>
      </c>
      <c r="C10" s="2053" t="s">
        <v>709</v>
      </c>
      <c r="D10" s="2052" t="s">
        <v>645</v>
      </c>
      <c r="E10" s="2056" t="s">
        <v>646</v>
      </c>
      <c r="F10" s="2056" t="s">
        <v>646</v>
      </c>
      <c r="H10" s="376"/>
      <c r="I10" s="2024" t="s">
        <v>112</v>
      </c>
      <c r="J10" s="1886" t="s">
        <v>710</v>
      </c>
      <c r="K10" s="2018" t="s">
        <v>325</v>
      </c>
      <c r="L10" s="818"/>
      <c r="M10" s="297" t="s">
        <v>711</v>
      </c>
      <c r="W10" s="1631">
        <v>34</v>
      </c>
    </row>
    <row customHeight="1" ht="50.25">
      <c r="B11" s="2053" t="s">
        <v>712</v>
      </c>
      <c r="C11" s="2053" t="s">
        <v>713</v>
      </c>
      <c r="D11" s="2052" t="s">
        <v>645</v>
      </c>
      <c r="E11" s="2056" t="s">
        <v>646</v>
      </c>
      <c r="F11" s="2056" t="s">
        <v>646</v>
      </c>
      <c r="H11" s="376"/>
      <c r="I11" s="2024" t="s">
        <v>113</v>
      </c>
      <c r="J11" s="1886" t="s">
        <v>714</v>
      </c>
      <c r="K11" s="2018" t="s">
        <v>325</v>
      </c>
      <c r="L11" s="818"/>
      <c r="M11" s="297" t="s">
        <v>711</v>
      </c>
      <c r="W11" s="1631">
        <v>48</v>
      </c>
    </row>
    <row customHeight="1" ht="48.29999999999999">
      <c r="B12" s="2053" t="s">
        <v>715</v>
      </c>
      <c r="C12" s="2053" t="s">
        <v>716</v>
      </c>
      <c r="D12" s="2052" t="s">
        <v>645</v>
      </c>
      <c r="E12" s="2056" t="s">
        <v>646</v>
      </c>
      <c r="F12" s="2056" t="s">
        <v>646</v>
      </c>
      <c r="H12" s="1688"/>
      <c r="I12" s="2024" t="s">
        <v>93</v>
      </c>
      <c r="J12" s="2031" t="s">
        <v>717</v>
      </c>
      <c r="K12" s="2018" t="s">
        <v>325</v>
      </c>
      <c r="L12" s="818"/>
      <c r="M12" s="297" t="s">
        <v>718</v>
      </c>
      <c r="N12" s="1624"/>
      <c r="P12" s="1631"/>
      <c r="W12" s="1631">
        <v>46</v>
      </c>
    </row>
    <row customHeight="1" ht="14.699999999999998">
      <c r="E13" s="343"/>
      <c r="H13" s="376"/>
      <c r="I13" s="347"/>
      <c r="J13" s="651" t="s">
        <v>719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85</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08038-481D-89D8-6098-4B06E38FF5D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570</v>
      </c>
      <c r="H2" s="541"/>
      <c r="I2" s="541"/>
      <c r="J2" s="542" t="s">
        <v>720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721</v>
      </c>
      <c r="F6" s="2307"/>
      <c r="G6" s="2307"/>
      <c r="H6" s="2307"/>
      <c r="I6" s="2307"/>
      <c r="J6" s="556"/>
      <c r="AF6" s="1631">
        <v>30</v>
      </c>
    </row>
    <row customHeight="1" ht="11.549999999999999">
      <c r="E7" s="2249" t="str">
        <f>IF(org=0,"Не определено",org)</f>
        <v>АО "Мурманэнергосбыт"</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582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583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319</v>
      </c>
      <c r="F13" s="2370"/>
      <c r="G13" s="2370"/>
      <c r="H13" s="1551"/>
      <c r="I13" s="1551"/>
      <c r="J13" s="2127"/>
      <c r="AF13" s="1631">
        <v>11</v>
      </c>
    </row>
    <row customHeight="1" ht="24">
      <c r="E14" s="1639" t="s">
        <v>91</v>
      </c>
      <c r="F14" s="1634" t="s">
        <v>321</v>
      </c>
      <c r="G14" s="1634" t="s">
        <v>584</v>
      </c>
      <c r="H14" s="1634" t="s">
        <v>322</v>
      </c>
      <c r="I14" s="1634" t="s">
        <v>322</v>
      </c>
      <c r="J14" s="2127"/>
      <c r="AF14" s="1631">
        <v>23</v>
      </c>
    </row>
    <row customHeight="1" ht="19.95">
      <c r="D15" s="1638"/>
      <c r="E15" s="1630" t="s">
        <v>112</v>
      </c>
      <c r="F15" s="707" t="s">
        <v>722</v>
      </c>
      <c r="G15" s="1646" t="s">
        <v>570</v>
      </c>
      <c r="H15" s="557"/>
      <c r="I15" s="557"/>
      <c r="J15" s="289" t="s">
        <v>723</v>
      </c>
      <c r="K15" s="543" t="s">
        <v>648</v>
      </c>
      <c r="AF15" s="1631">
        <v>19</v>
      </c>
    </row>
    <row customHeight="1" ht="35.699999999999996">
      <c r="D16" s="1638"/>
      <c r="E16" s="1630" t="s">
        <v>113</v>
      </c>
      <c r="F16" s="707" t="s">
        <v>724</v>
      </c>
      <c r="G16" s="1646" t="s">
        <v>570</v>
      </c>
      <c r="H16" s="558">
        <f>SUM(H17,H20:H32)</f>
        <v>0</v>
      </c>
      <c r="I16" s="558">
        <f>SUM(I17,I20,I23,I26,I29:I32)</f>
        <v>0</v>
      </c>
      <c r="J16" s="289" t="s">
        <v>725</v>
      </c>
      <c r="K16" s="543" t="s">
        <v>648</v>
      </c>
      <c r="AF16" s="1631">
        <v>34</v>
      </c>
    </row>
    <row customHeight="1" ht="19.95">
      <c r="D17" s="1638"/>
      <c r="E17" s="1664" t="s">
        <v>726</v>
      </c>
      <c r="F17" s="954" t="s">
        <v>727</v>
      </c>
      <c r="G17" s="1643" t="s">
        <v>570</v>
      </c>
      <c r="H17" s="557"/>
      <c r="I17" s="557"/>
      <c r="J17" s="289" t="s">
        <v>728</v>
      </c>
      <c r="K17" s="543"/>
      <c r="AF17" s="1631">
        <v>19</v>
      </c>
    </row>
    <row customHeight="1" ht="24">
      <c r="D18" s="1638"/>
      <c r="E18" s="1664" t="s">
        <v>729</v>
      </c>
      <c r="F18" s="1650" t="s">
        <v>730</v>
      </c>
      <c r="G18" s="1643" t="s">
        <v>570</v>
      </c>
      <c r="H18" s="557"/>
      <c r="I18" s="557"/>
      <c r="J18" s="289" t="s">
        <v>731</v>
      </c>
      <c r="K18" s="543"/>
      <c r="AF18" s="1631">
        <v>23</v>
      </c>
    </row>
    <row customHeight="1" ht="35.699999999999996">
      <c r="D19" s="1638"/>
      <c r="E19" s="1664" t="s">
        <v>732</v>
      </c>
      <c r="F19" s="1650" t="s">
        <v>733</v>
      </c>
      <c r="G19" s="1643" t="s">
        <v>570</v>
      </c>
      <c r="H19" s="557"/>
      <c r="I19" s="557"/>
      <c r="J19" s="289"/>
      <c r="K19" s="543"/>
      <c r="AF19" s="1631">
        <v>34</v>
      </c>
    </row>
    <row customHeight="1" ht="19.95">
      <c r="D20" s="1638"/>
      <c r="E20" s="1664" t="s">
        <v>326</v>
      </c>
      <c r="F20" s="954" t="s">
        <v>734</v>
      </c>
      <c r="G20" s="1643" t="s">
        <v>570</v>
      </c>
      <c r="H20" s="557"/>
      <c r="I20" s="557"/>
      <c r="J20" s="289" t="s">
        <v>735</v>
      </c>
      <c r="K20" s="543"/>
      <c r="AF20" s="1631">
        <v>19</v>
      </c>
    </row>
    <row customHeight="1" ht="19.95">
      <c r="D21" s="1638"/>
      <c r="E21" s="1664" t="s">
        <v>736</v>
      </c>
      <c r="F21" s="1650" t="s">
        <v>737</v>
      </c>
      <c r="G21" s="1643" t="s">
        <v>570</v>
      </c>
      <c r="H21" s="557"/>
      <c r="I21" s="557"/>
      <c r="J21" s="289"/>
      <c r="K21" s="543"/>
      <c r="AF21" s="1631">
        <v>19</v>
      </c>
    </row>
    <row customHeight="1" ht="19.95">
      <c r="D22" s="1638"/>
      <c r="E22" s="1664" t="s">
        <v>738</v>
      </c>
      <c r="F22" s="1650" t="s">
        <v>739</v>
      </c>
      <c r="G22" s="1643" t="s">
        <v>570</v>
      </c>
      <c r="H22" s="557"/>
      <c r="I22" s="557"/>
      <c r="J22" s="289"/>
      <c r="K22" s="543"/>
      <c r="AF22" s="1631">
        <v>19</v>
      </c>
    </row>
    <row customHeight="1" ht="24">
      <c r="D23" s="1638"/>
      <c r="E23" s="1664" t="s">
        <v>329</v>
      </c>
      <c r="F23" s="954" t="s">
        <v>740</v>
      </c>
      <c r="G23" s="1643" t="s">
        <v>570</v>
      </c>
      <c r="H23" s="557"/>
      <c r="I23" s="557"/>
      <c r="J23" s="289" t="s">
        <v>741</v>
      </c>
      <c r="K23" s="543"/>
      <c r="AF23" s="1631">
        <v>23</v>
      </c>
    </row>
    <row customHeight="1" ht="19.95">
      <c r="D24" s="1638"/>
      <c r="E24" s="1664" t="s">
        <v>742</v>
      </c>
      <c r="F24" s="1650" t="s">
        <v>743</v>
      </c>
      <c r="G24" s="1643" t="s">
        <v>570</v>
      </c>
      <c r="H24" s="557"/>
      <c r="I24" s="557"/>
      <c r="J24" s="289"/>
      <c r="K24" s="543"/>
      <c r="AF24" s="1631">
        <v>19</v>
      </c>
    </row>
    <row customHeight="1" ht="35.699999999999996">
      <c r="D25" s="1638"/>
      <c r="E25" s="1664" t="s">
        <v>744</v>
      </c>
      <c r="F25" s="1650" t="s">
        <v>745</v>
      </c>
      <c r="G25" s="1643" t="s">
        <v>570</v>
      </c>
      <c r="H25" s="557"/>
      <c r="I25" s="557"/>
      <c r="J25" s="289"/>
      <c r="K25" s="543"/>
      <c r="AF25" s="1631">
        <v>34</v>
      </c>
    </row>
    <row customHeight="1" ht="24">
      <c r="D26" s="1638"/>
      <c r="E26" s="1664" t="s">
        <v>746</v>
      </c>
      <c r="F26" s="954" t="s">
        <v>747</v>
      </c>
      <c r="G26" s="1643" t="s">
        <v>570</v>
      </c>
      <c r="H26" s="557"/>
      <c r="I26" s="557"/>
      <c r="J26" s="289" t="s">
        <v>748</v>
      </c>
      <c r="K26" s="543"/>
      <c r="AF26" s="1631">
        <v>23</v>
      </c>
    </row>
    <row customHeight="1" ht="19.95">
      <c r="D27" s="1638"/>
      <c r="E27" s="1675" t="s">
        <v>749</v>
      </c>
      <c r="F27" s="1650" t="s">
        <v>750</v>
      </c>
      <c r="G27" s="1654" t="s">
        <v>570</v>
      </c>
      <c r="H27" s="1676"/>
      <c r="I27" s="1676"/>
      <c r="J27" s="289"/>
      <c r="K27" s="543"/>
      <c r="AF27" s="1631">
        <v>19</v>
      </c>
    </row>
    <row customHeight="1" ht="19.95">
      <c r="D28" s="1638"/>
      <c r="E28" s="1675" t="s">
        <v>751</v>
      </c>
      <c r="F28" s="1650" t="s">
        <v>752</v>
      </c>
      <c r="G28" s="1654" t="s">
        <v>570</v>
      </c>
      <c r="H28" s="1676"/>
      <c r="I28" s="1676"/>
      <c r="J28" s="289"/>
      <c r="K28" s="543"/>
      <c r="AF28" s="1631">
        <v>19</v>
      </c>
    </row>
    <row customHeight="1" ht="19.95">
      <c r="D29" s="1638"/>
      <c r="E29" s="1675" t="s">
        <v>753</v>
      </c>
      <c r="F29" s="954" t="s">
        <v>754</v>
      </c>
      <c r="G29" s="1654" t="s">
        <v>570</v>
      </c>
      <c r="H29" s="1676"/>
      <c r="I29" s="1676"/>
      <c r="J29" s="289"/>
      <c r="K29" s="543"/>
      <c r="AF29" s="1631">
        <v>19</v>
      </c>
    </row>
    <row customHeight="1" ht="19.95">
      <c r="D30" s="1638"/>
      <c r="E30" s="1675" t="s">
        <v>755</v>
      </c>
      <c r="F30" s="954" t="s">
        <v>756</v>
      </c>
      <c r="G30" s="1654" t="s">
        <v>570</v>
      </c>
      <c r="H30" s="1676"/>
      <c r="I30" s="1676"/>
      <c r="J30" s="289"/>
      <c r="K30" s="543"/>
      <c r="AF30" s="1631">
        <v>19</v>
      </c>
    </row>
    <row customHeight="1" ht="19.95">
      <c r="D31" s="1638"/>
      <c r="E31" s="1675" t="s">
        <v>757</v>
      </c>
      <c r="F31" s="954" t="s">
        <v>758</v>
      </c>
      <c r="G31" s="1654" t="s">
        <v>570</v>
      </c>
      <c r="H31" s="1676"/>
      <c r="I31" s="1676"/>
      <c r="J31" s="289"/>
      <c r="K31" s="543"/>
      <c r="AF31" s="1631">
        <v>19</v>
      </c>
    </row>
    <row s="1366" customFormat="1" customHeight="1" ht="35.699999999999996">
      <c r="A32" s="987"/>
      <c r="C32" s="1636"/>
      <c r="D32" s="1638"/>
      <c r="E32" s="1675" t="s">
        <v>759</v>
      </c>
      <c r="F32" s="954" t="s">
        <v>760</v>
      </c>
      <c r="G32" s="1644" t="s">
        <v>570</v>
      </c>
      <c r="H32" s="579">
        <f>SUM(H33:H34)</f>
        <v>0</v>
      </c>
      <c r="I32" s="579">
        <f>SUM(I33:I34)</f>
        <v>0</v>
      </c>
      <c r="J32" s="289" t="s">
        <v>761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595</v>
      </c>
      <c r="G34" s="572"/>
      <c r="H34" s="573"/>
      <c r="I34" s="573"/>
      <c r="J34" s="301" t="s">
        <v>762</v>
      </c>
      <c r="K34" s="543"/>
      <c r="L34" s="1636"/>
      <c r="M34" s="1636"/>
      <c r="R34" s="1636"/>
      <c r="U34" s="544"/>
      <c r="AA34" s="1632"/>
      <c r="AB34" s="1632"/>
      <c r="AC34" s="1632"/>
      <c r="AD34" s="1632"/>
      <c r="AE34" s="1632"/>
      <c r="AF34" s="1160">
        <v>19</v>
      </c>
    </row>
    <row customHeight="1" ht="60">
      <c r="D35" s="1638"/>
      <c r="E35" s="1675" t="s">
        <v>763</v>
      </c>
      <c r="F35" s="954" t="s">
        <v>764</v>
      </c>
      <c r="G35" s="1654" t="s">
        <v>570</v>
      </c>
      <c r="H35" s="1676"/>
      <c r="I35" s="1676"/>
      <c r="J35" s="289" t="s">
        <v>765</v>
      </c>
      <c r="K35" s="543"/>
      <c r="AF35" s="1631">
        <v>57</v>
      </c>
    </row>
    <row s="1366" customFormat="1" customHeight="1" ht="24">
      <c r="A36" s="989" t="s">
        <v>596</v>
      </c>
      <c r="C36" s="1636"/>
      <c r="D36" s="1638"/>
      <c r="E36" s="1664" t="s">
        <v>93</v>
      </c>
      <c r="F36" s="707" t="s">
        <v>766</v>
      </c>
      <c r="G36" s="1643" t="s">
        <v>570</v>
      </c>
      <c r="H36" s="557"/>
      <c r="I36" s="557"/>
      <c r="J36" s="289" t="s">
        <v>767</v>
      </c>
      <c r="K36" s="543"/>
      <c r="L36" s="1636"/>
      <c r="M36" s="1636"/>
      <c r="R36" s="1636"/>
      <c r="U36" s="544"/>
      <c r="AA36" s="1632"/>
      <c r="AB36" s="1632"/>
      <c r="AC36" s="1632"/>
      <c r="AD36" s="1632"/>
      <c r="AE36" s="1632"/>
      <c r="AF36" s="1160">
        <v>23</v>
      </c>
    </row>
    <row s="1366" customFormat="1" customHeight="1" ht="35.699999999999996">
      <c r="A37" s="989"/>
      <c r="C37" s="1636"/>
      <c r="D37" s="1638"/>
      <c r="E37" s="1664" t="s">
        <v>343</v>
      </c>
      <c r="F37" s="954" t="s">
        <v>768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94</v>
      </c>
      <c r="F38" s="707" t="s">
        <v>769</v>
      </c>
      <c r="G38" s="1643" t="s">
        <v>570</v>
      </c>
      <c r="H38" s="557"/>
      <c r="I38" s="557"/>
      <c r="J38" s="289" t="s">
        <v>770</v>
      </c>
      <c r="K38" s="543"/>
      <c r="L38" s="1636"/>
      <c r="M38" s="1636"/>
      <c r="R38" s="1636"/>
      <c r="U38" s="544"/>
      <c r="AA38" s="1632"/>
      <c r="AB38" s="1632"/>
      <c r="AC38" s="1632"/>
      <c r="AD38" s="1632"/>
      <c r="AE38" s="1632"/>
      <c r="AF38" s="1160">
        <v>19</v>
      </c>
    </row>
    <row s="1366" customFormat="1" customHeight="1" ht="24">
      <c r="A39" s="987"/>
      <c r="C39" s="1636"/>
      <c r="D39" s="575"/>
      <c r="E39" s="1664" t="s">
        <v>771</v>
      </c>
      <c r="F39" s="954" t="s">
        <v>772</v>
      </c>
      <c r="G39" s="1654" t="s">
        <v>570</v>
      </c>
      <c r="H39" s="557"/>
      <c r="I39" s="557"/>
      <c r="J39" s="289" t="s">
        <v>773</v>
      </c>
      <c r="K39" s="543"/>
      <c r="L39" s="1636"/>
      <c r="M39" s="1636"/>
      <c r="R39" s="1636"/>
      <c r="U39" s="544"/>
      <c r="AA39" s="1632"/>
      <c r="AB39" s="1632"/>
      <c r="AC39" s="1632"/>
      <c r="AD39" s="1632"/>
      <c r="AE39" s="1632"/>
      <c r="AF39" s="1160">
        <v>23</v>
      </c>
    </row>
    <row s="1366" customFormat="1" customHeight="1" ht="24">
      <c r="A40" s="987"/>
      <c r="C40" s="1636"/>
      <c r="D40" s="1638"/>
      <c r="E40" s="1664" t="s">
        <v>774</v>
      </c>
      <c r="F40" s="1650" t="s">
        <v>775</v>
      </c>
      <c r="G40" s="1643" t="s">
        <v>570</v>
      </c>
      <c r="H40" s="557"/>
      <c r="I40" s="557"/>
      <c r="J40" s="289" t="s">
        <v>776</v>
      </c>
      <c r="K40" s="543"/>
      <c r="L40" s="1636"/>
      <c r="M40" s="1636"/>
      <c r="R40" s="1636"/>
      <c r="U40" s="544"/>
      <c r="AA40" s="1632"/>
      <c r="AB40" s="1632"/>
      <c r="AC40" s="1632"/>
      <c r="AD40" s="1632"/>
      <c r="AE40" s="1632"/>
      <c r="AF40" s="1160">
        <v>23</v>
      </c>
    </row>
    <row s="1366" customFormat="1" customHeight="1" ht="24">
      <c r="A41" s="987"/>
      <c r="C41" s="1636"/>
      <c r="D41" s="1638"/>
      <c r="E41" s="1664" t="s">
        <v>777</v>
      </c>
      <c r="F41" s="1650" t="s">
        <v>778</v>
      </c>
      <c r="G41" s="1643" t="s">
        <v>570</v>
      </c>
      <c r="H41" s="557"/>
      <c r="I41" s="557"/>
      <c r="J41" s="289" t="s">
        <v>779</v>
      </c>
      <c r="K41" s="543"/>
      <c r="L41" s="1636"/>
      <c r="M41" s="1636"/>
      <c r="R41" s="1636"/>
      <c r="U41" s="544"/>
      <c r="AA41" s="1632"/>
      <c r="AB41" s="1632"/>
      <c r="AC41" s="1632"/>
      <c r="AD41" s="1632"/>
      <c r="AE41" s="1632"/>
      <c r="AF41" s="1160">
        <v>23</v>
      </c>
    </row>
    <row s="1366" customFormat="1" customHeight="1" ht="24">
      <c r="A42" s="987"/>
      <c r="C42" s="1636"/>
      <c r="D42" s="1638"/>
      <c r="E42" s="1664" t="s">
        <v>780</v>
      </c>
      <c r="F42" s="1650" t="s">
        <v>781</v>
      </c>
      <c r="G42" s="1643" t="s">
        <v>570</v>
      </c>
      <c r="H42" s="557"/>
      <c r="I42" s="557"/>
      <c r="J42" s="289" t="s">
        <v>782</v>
      </c>
      <c r="K42" s="543"/>
      <c r="L42" s="1636"/>
      <c r="M42" s="1636"/>
      <c r="R42" s="1636"/>
      <c r="U42" s="544"/>
      <c r="AA42" s="1632"/>
      <c r="AB42" s="1632"/>
      <c r="AC42" s="1632"/>
      <c r="AD42" s="1632"/>
      <c r="AE42" s="1632"/>
      <c r="AF42" s="1160">
        <v>23</v>
      </c>
    </row>
    <row s="1366" customFormat="1" customHeight="1" ht="35.699999999999996">
      <c r="A43" s="987"/>
      <c r="C43" s="1636" t="s">
        <v>606</v>
      </c>
      <c r="D43" s="1638"/>
      <c r="E43" s="1664" t="s">
        <v>102</v>
      </c>
      <c r="F43" s="707" t="s">
        <v>647</v>
      </c>
      <c r="G43" s="1646" t="s">
        <v>783</v>
      </c>
      <c r="H43" s="401"/>
      <c r="I43" s="401"/>
      <c r="J43" s="289" t="s">
        <v>784</v>
      </c>
      <c r="K43" s="543"/>
      <c r="L43" s="1636"/>
      <c r="M43" s="1636"/>
      <c r="R43" s="1636"/>
      <c r="U43" s="544"/>
      <c r="AA43" s="1632"/>
      <c r="AB43" s="1632"/>
      <c r="AC43" s="1632"/>
      <c r="AD43" s="1632"/>
      <c r="AE43" s="1632"/>
      <c r="AF43" s="1160">
        <v>34</v>
      </c>
    </row>
    <row s="1366" customFormat="1" customHeight="1" ht="35.699999999999996">
      <c r="A44" s="987"/>
      <c r="C44" s="1636"/>
      <c r="D44" s="1638"/>
      <c r="E44" s="1664" t="s">
        <v>95</v>
      </c>
      <c r="F44" s="707" t="s">
        <v>785</v>
      </c>
      <c r="G44" s="1643" t="s">
        <v>786</v>
      </c>
      <c r="H44" s="545"/>
      <c r="I44" s="545"/>
      <c r="J44" s="289" t="s">
        <v>787</v>
      </c>
      <c r="K44" s="543"/>
      <c r="L44" s="1636"/>
      <c r="M44" s="1636"/>
      <c r="R44" s="1636"/>
      <c r="U44" s="544"/>
      <c r="AA44" s="1632"/>
      <c r="AB44" s="1632"/>
      <c r="AC44" s="1632"/>
      <c r="AD44" s="1632"/>
      <c r="AE44" s="1632"/>
      <c r="AF44" s="1160">
        <v>34</v>
      </c>
    </row>
    <row s="1366" customFormat="1" customHeight="1" ht="24">
      <c r="A45" s="987"/>
      <c r="C45" s="1636"/>
      <c r="D45" s="1638"/>
      <c r="E45" s="1664" t="s">
        <v>96</v>
      </c>
      <c r="F45" s="707" t="s">
        <v>788</v>
      </c>
      <c r="G45" s="1654" t="s">
        <v>789</v>
      </c>
      <c r="H45" s="545"/>
      <c r="I45" s="545"/>
      <c r="J45" s="289" t="s">
        <v>790</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791</v>
      </c>
      <c r="G46" s="1643" t="s">
        <v>608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85</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18448-CE38-60C8-794F-2CE749AB8B9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570</v>
      </c>
      <c r="H2" s="541"/>
      <c r="I2" s="541"/>
      <c r="J2" s="542" t="s">
        <v>573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792</v>
      </c>
      <c r="F6" s="2248"/>
      <c r="G6" s="2248"/>
      <c r="H6" s="2248"/>
      <c r="I6" s="2248"/>
      <c r="J6" s="556"/>
      <c r="AF6" s="1631">
        <v>32</v>
      </c>
    </row>
    <row customHeight="1" ht="25.2">
      <c r="E7" s="2249" t="str">
        <f>IF(org=0,"Не определено",org)</f>
        <v>АО "Мурманэнергосбыт"</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582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583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319</v>
      </c>
      <c r="F13" s="2370"/>
      <c r="G13" s="2370"/>
      <c r="H13" s="1656"/>
      <c r="I13" s="1656"/>
      <c r="J13" s="2127"/>
      <c r="AF13" s="1631">
        <v>11</v>
      </c>
    </row>
    <row customHeight="1" ht="24">
      <c r="E14" s="1657" t="s">
        <v>91</v>
      </c>
      <c r="F14" s="1660" t="s">
        <v>321</v>
      </c>
      <c r="G14" s="1660" t="s">
        <v>584</v>
      </c>
      <c r="H14" s="1660" t="s">
        <v>322</v>
      </c>
      <c r="I14" s="1660" t="s">
        <v>322</v>
      </c>
      <c r="J14" s="2127"/>
      <c r="AF14" s="1631">
        <v>23</v>
      </c>
    </row>
    <row customHeight="1" ht="19.95">
      <c r="D15" s="1638"/>
      <c r="E15" s="1630" t="s">
        <v>112</v>
      </c>
      <c r="F15" s="707" t="s">
        <v>793</v>
      </c>
      <c r="G15" s="1657" t="s">
        <v>570</v>
      </c>
      <c r="H15" s="557"/>
      <c r="I15" s="557"/>
      <c r="J15" s="289" t="s">
        <v>794</v>
      </c>
      <c r="K15" s="543" t="s">
        <v>648</v>
      </c>
      <c r="AF15" s="1631">
        <v>19</v>
      </c>
    </row>
    <row customHeight="1" ht="24">
      <c r="D16" s="1638"/>
      <c r="E16" s="1630" t="s">
        <v>113</v>
      </c>
      <c r="F16" s="1665" t="s">
        <v>795</v>
      </c>
      <c r="G16" s="1657" t="s">
        <v>570</v>
      </c>
      <c r="H16" s="558">
        <f>SUM(H17,H20:H27)</f>
        <v>0</v>
      </c>
      <c r="I16" s="558">
        <f>SUM(I17,I20:I27)</f>
        <v>0</v>
      </c>
      <c r="J16" s="289" t="s">
        <v>796</v>
      </c>
      <c r="K16" s="543" t="s">
        <v>648</v>
      </c>
      <c r="AF16" s="1631">
        <v>23</v>
      </c>
    </row>
    <row customHeight="1" ht="35.699999999999996">
      <c r="D17" s="1638"/>
      <c r="E17" s="1664" t="s">
        <v>726</v>
      </c>
      <c r="F17" s="1667" t="s">
        <v>797</v>
      </c>
      <c r="G17" s="1654" t="s">
        <v>570</v>
      </c>
      <c r="H17" s="557"/>
      <c r="I17" s="557"/>
      <c r="J17" s="289" t="s">
        <v>798</v>
      </c>
      <c r="K17" s="543"/>
      <c r="AF17" s="1631">
        <v>34</v>
      </c>
    </row>
    <row customHeight="1" ht="19.95">
      <c r="D18" s="1638"/>
      <c r="E18" s="1664" t="s">
        <v>729</v>
      </c>
      <c r="F18" s="1668" t="s">
        <v>799</v>
      </c>
      <c r="G18" s="1654" t="s">
        <v>570</v>
      </c>
      <c r="H18" s="557"/>
      <c r="I18" s="557"/>
      <c r="J18" s="289"/>
      <c r="K18" s="543"/>
      <c r="AF18" s="1631">
        <v>19</v>
      </c>
    </row>
    <row customHeight="1" ht="24">
      <c r="D19" s="1638"/>
      <c r="E19" s="1664" t="s">
        <v>732</v>
      </c>
      <c r="F19" s="1668" t="s">
        <v>800</v>
      </c>
      <c r="G19" s="1654" t="s">
        <v>570</v>
      </c>
      <c r="H19" s="557"/>
      <c r="I19" s="557"/>
      <c r="J19" s="289"/>
      <c r="K19" s="543"/>
      <c r="AF19" s="1631">
        <v>23</v>
      </c>
    </row>
    <row customHeight="1" ht="35.699999999999996">
      <c r="D20" s="1638"/>
      <c r="E20" s="1664" t="s">
        <v>326</v>
      </c>
      <c r="F20" s="1667" t="s">
        <v>801</v>
      </c>
      <c r="G20" s="1654" t="s">
        <v>570</v>
      </c>
      <c r="H20" s="557"/>
      <c r="I20" s="557"/>
      <c r="J20" s="289"/>
      <c r="K20" s="543"/>
      <c r="AF20" s="1631">
        <v>34</v>
      </c>
    </row>
    <row customHeight="1" ht="48.29999999999999">
      <c r="D21" s="1638"/>
      <c r="E21" s="1664" t="s">
        <v>329</v>
      </c>
      <c r="F21" s="1667" t="s">
        <v>802</v>
      </c>
      <c r="G21" s="1654" t="s">
        <v>570</v>
      </c>
      <c r="H21" s="557"/>
      <c r="I21" s="557"/>
      <c r="J21" s="289"/>
      <c r="K21" s="543"/>
      <c r="AF21" s="1631">
        <v>46</v>
      </c>
    </row>
    <row customHeight="1" ht="60">
      <c r="D22" s="1638"/>
      <c r="E22" s="1664" t="s">
        <v>746</v>
      </c>
      <c r="F22" s="1667" t="s">
        <v>803</v>
      </c>
      <c r="G22" s="1654" t="s">
        <v>570</v>
      </c>
      <c r="H22" s="557"/>
      <c r="I22" s="557"/>
      <c r="J22" s="289"/>
      <c r="K22" s="543"/>
      <c r="AF22" s="1631">
        <v>57</v>
      </c>
    </row>
    <row customHeight="1" ht="35.699999999999996">
      <c r="D23" s="1638"/>
      <c r="E23" s="1664" t="s">
        <v>753</v>
      </c>
      <c r="F23" s="1667" t="s">
        <v>804</v>
      </c>
      <c r="G23" s="1654" t="s">
        <v>570</v>
      </c>
      <c r="H23" s="557"/>
      <c r="I23" s="557"/>
      <c r="J23" s="289"/>
      <c r="K23" s="543"/>
      <c r="AF23" s="1631">
        <v>34</v>
      </c>
    </row>
    <row customHeight="1" ht="35.699999999999996">
      <c r="D24" s="1638"/>
      <c r="E24" s="1664" t="s">
        <v>755</v>
      </c>
      <c r="F24" s="1667" t="s">
        <v>805</v>
      </c>
      <c r="G24" s="1654" t="s">
        <v>570</v>
      </c>
      <c r="H24" s="557"/>
      <c r="I24" s="557"/>
      <c r="J24" s="289"/>
      <c r="K24" s="543"/>
      <c r="AF24" s="1631">
        <v>34</v>
      </c>
    </row>
    <row customHeight="1" ht="24">
      <c r="D25" s="1638"/>
      <c r="E25" s="1664" t="s">
        <v>757</v>
      </c>
      <c r="F25" s="1667" t="s">
        <v>806</v>
      </c>
      <c r="G25" s="1654" t="s">
        <v>570</v>
      </c>
      <c r="H25" s="557"/>
      <c r="I25" s="557"/>
      <c r="J25" s="289"/>
      <c r="K25" s="543"/>
      <c r="AF25" s="1631">
        <v>23</v>
      </c>
    </row>
    <row customHeight="1" ht="76.5">
      <c r="D26" s="1638"/>
      <c r="E26" s="1664" t="s">
        <v>759</v>
      </c>
      <c r="F26" s="1667" t="s">
        <v>807</v>
      </c>
      <c r="G26" s="1654" t="s">
        <v>570</v>
      </c>
      <c r="H26" s="557"/>
      <c r="I26" s="557"/>
      <c r="J26" s="289"/>
      <c r="K26" s="543"/>
      <c r="AF26" s="1631">
        <v>73</v>
      </c>
    </row>
    <row s="1366" customFormat="1" customHeight="1" ht="35.699999999999996">
      <c r="A27" s="987"/>
      <c r="C27" s="1636"/>
      <c r="D27" s="1638"/>
      <c r="E27" s="1629" t="s">
        <v>763</v>
      </c>
      <c r="F27" s="1628" t="s">
        <v>808</v>
      </c>
      <c r="G27" s="1655" t="s">
        <v>570</v>
      </c>
      <c r="H27" s="579">
        <f>SUM(H28:H29)</f>
        <v>0</v>
      </c>
      <c r="I27" s="579">
        <f>SUM(I28:I29)</f>
        <v>0</v>
      </c>
      <c r="J27" s="289" t="s">
        <v>761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595</v>
      </c>
      <c r="G29" s="572"/>
      <c r="H29" s="573"/>
      <c r="I29" s="573"/>
      <c r="J29" s="301" t="s">
        <v>762</v>
      </c>
      <c r="K29" s="543"/>
      <c r="L29" s="1636"/>
      <c r="M29" s="1636"/>
      <c r="R29" s="1636"/>
      <c r="U29" s="544"/>
      <c r="AA29" s="1632"/>
      <c r="AB29" s="1632"/>
      <c r="AC29" s="1632"/>
      <c r="AD29" s="1632"/>
      <c r="AE29" s="1632"/>
      <c r="AF29" s="1160">
        <v>19</v>
      </c>
    </row>
    <row s="1366" customFormat="1" customHeight="1" ht="24">
      <c r="A30" s="987"/>
      <c r="C30" s="1636"/>
      <c r="D30" s="1638"/>
      <c r="E30" s="1664" t="s">
        <v>93</v>
      </c>
      <c r="F30" s="1661" t="s">
        <v>809</v>
      </c>
      <c r="G30" s="1654" t="s">
        <v>570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94</v>
      </c>
      <c r="F31" s="1661" t="s">
        <v>810</v>
      </c>
      <c r="G31" s="1654" t="s">
        <v>570</v>
      </c>
      <c r="H31" s="557"/>
      <c r="I31" s="557"/>
      <c r="J31" s="289" t="s">
        <v>811</v>
      </c>
      <c r="K31" s="543"/>
      <c r="L31" s="1636"/>
      <c r="M31" s="1636"/>
      <c r="R31" s="1636"/>
      <c r="U31" s="544"/>
      <c r="AA31" s="1632"/>
      <c r="AB31" s="1632"/>
      <c r="AC31" s="1632"/>
      <c r="AD31" s="1632"/>
      <c r="AE31" s="1632"/>
      <c r="AF31" s="1160">
        <v>34</v>
      </c>
    </row>
    <row s="1366" customFormat="1" customHeight="1" ht="24">
      <c r="A32" s="987"/>
      <c r="C32" s="1636"/>
      <c r="D32" s="1638"/>
      <c r="E32" s="1664" t="s">
        <v>771</v>
      </c>
      <c r="F32" s="690" t="s">
        <v>775</v>
      </c>
      <c r="G32" s="1654" t="s">
        <v>570</v>
      </c>
      <c r="H32" s="557"/>
      <c r="I32" s="557"/>
      <c r="J32" s="289" t="s">
        <v>812</v>
      </c>
      <c r="K32" s="543"/>
      <c r="L32" s="1636"/>
      <c r="M32" s="1636"/>
      <c r="R32" s="1636"/>
      <c r="U32" s="544"/>
      <c r="AA32" s="1632"/>
      <c r="AB32" s="1632"/>
      <c r="AC32" s="1632"/>
      <c r="AD32" s="1632"/>
      <c r="AE32" s="1632"/>
      <c r="AF32" s="1160">
        <v>23</v>
      </c>
    </row>
    <row s="1366" customFormat="1" customHeight="1" ht="24">
      <c r="A33" s="987"/>
      <c r="C33" s="1636"/>
      <c r="D33" s="1638"/>
      <c r="E33" s="1664" t="s">
        <v>813</v>
      </c>
      <c r="F33" s="690" t="s">
        <v>814</v>
      </c>
      <c r="G33" s="1654" t="s">
        <v>570</v>
      </c>
      <c r="H33" s="557"/>
      <c r="I33" s="557"/>
      <c r="J33" s="289" t="s">
        <v>815</v>
      </c>
      <c r="K33" s="543"/>
      <c r="L33" s="1636"/>
      <c r="M33" s="1636"/>
      <c r="R33" s="1636"/>
      <c r="U33" s="544"/>
      <c r="AA33" s="1632"/>
      <c r="AB33" s="1632"/>
      <c r="AC33" s="1632"/>
      <c r="AD33" s="1632"/>
      <c r="AE33" s="1632"/>
      <c r="AF33" s="1160">
        <v>23</v>
      </c>
    </row>
    <row s="1366" customFormat="1" customHeight="1" ht="24">
      <c r="A34" s="987"/>
      <c r="C34" s="1636"/>
      <c r="D34" s="1638"/>
      <c r="E34" s="1664" t="s">
        <v>816</v>
      </c>
      <c r="F34" s="690" t="s">
        <v>781</v>
      </c>
      <c r="G34" s="1654" t="s">
        <v>570</v>
      </c>
      <c r="H34" s="557"/>
      <c r="I34" s="557"/>
      <c r="J34" s="289" t="s">
        <v>817</v>
      </c>
      <c r="K34" s="543"/>
      <c r="L34" s="1636"/>
      <c r="M34" s="1636"/>
      <c r="R34" s="1636"/>
      <c r="U34" s="544"/>
      <c r="AA34" s="1632"/>
      <c r="AB34" s="1632"/>
      <c r="AC34" s="1632"/>
      <c r="AD34" s="1632"/>
      <c r="AE34" s="1632"/>
      <c r="AF34" s="1160">
        <v>23</v>
      </c>
    </row>
    <row s="1366" customFormat="1" customHeight="1" ht="35.699999999999996">
      <c r="A35" s="987"/>
      <c r="C35" s="1636" t="s">
        <v>606</v>
      </c>
      <c r="D35" s="1638"/>
      <c r="E35" s="1664" t="s">
        <v>102</v>
      </c>
      <c r="F35" s="1661" t="s">
        <v>647</v>
      </c>
      <c r="G35" s="1657" t="s">
        <v>325</v>
      </c>
      <c r="H35" s="401"/>
      <c r="I35" s="401"/>
      <c r="J35" s="289" t="s">
        <v>818</v>
      </c>
      <c r="K35" s="543"/>
      <c r="L35" s="1636"/>
      <c r="M35" s="1636"/>
      <c r="R35" s="1636"/>
      <c r="U35" s="544"/>
      <c r="AA35" s="1632"/>
      <c r="AB35" s="1632"/>
      <c r="AC35" s="1632"/>
      <c r="AD35" s="1632"/>
      <c r="AE35" s="1632"/>
      <c r="AF35" s="1160">
        <v>34</v>
      </c>
    </row>
    <row s="1366" customFormat="1" customHeight="1" ht="35.699999999999996">
      <c r="A36" s="987"/>
      <c r="C36" s="1636"/>
      <c r="D36" s="1638"/>
      <c r="E36" s="1664" t="s">
        <v>95</v>
      </c>
      <c r="F36" s="1661" t="s">
        <v>819</v>
      </c>
      <c r="G36" s="1654" t="s">
        <v>786</v>
      </c>
      <c r="H36" s="545"/>
      <c r="I36" s="545"/>
      <c r="J36" s="289" t="s">
        <v>787</v>
      </c>
      <c r="K36" s="543"/>
      <c r="L36" s="1636"/>
      <c r="M36" s="1636"/>
      <c r="R36" s="1636"/>
      <c r="U36" s="544"/>
      <c r="AA36" s="1632"/>
      <c r="AB36" s="1632"/>
      <c r="AC36" s="1632"/>
      <c r="AD36" s="1632"/>
      <c r="AE36" s="1632"/>
      <c r="AF36" s="1160">
        <v>34</v>
      </c>
    </row>
    <row s="1366" customFormat="1" customHeight="1" ht="24">
      <c r="A37" s="987"/>
      <c r="C37" s="1636"/>
      <c r="D37" s="1638"/>
      <c r="E37" s="1664" t="s">
        <v>96</v>
      </c>
      <c r="F37" s="1661" t="s">
        <v>820</v>
      </c>
      <c r="G37" s="1654" t="s">
        <v>789</v>
      </c>
      <c r="H37" s="545"/>
      <c r="I37" s="545"/>
      <c r="J37" s="289" t="s">
        <v>790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821</v>
      </c>
      <c r="F39" s="2285" t="s">
        <v>822</v>
      </c>
      <c r="G39" s="2285"/>
      <c r="H39" s="369"/>
      <c r="I39" s="369"/>
      <c r="J39" s="369"/>
      <c r="AF39" s="1631">
        <v>26</v>
      </c>
    </row>
    <row s="1641" customFormat="1" customHeight="1" ht="39.75">
      <c r="A40" s="987"/>
      <c r="B40" s="1636"/>
      <c r="C40" s="1636"/>
      <c r="D40" s="351"/>
      <c r="F40" s="2285" t="s">
        <v>823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85</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0D023-1B18-C188-9D78-B86A3CE784D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"Мурманэнергосбыт"</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582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583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319</v>
      </c>
      <c r="E10" s="2102"/>
      <c r="F10" s="2102"/>
      <c r="G10" s="2102"/>
      <c r="H10" s="2102"/>
      <c r="I10" s="2102"/>
      <c r="J10" s="2103"/>
      <c r="K10" s="2199"/>
      <c r="L10" s="509"/>
      <c r="X10" s="758">
        <v>11</v>
      </c>
    </row>
    <row s="1635" customFormat="1" customHeight="1" ht="24">
      <c r="A11" s="2385"/>
      <c r="B11" s="2385"/>
      <c r="C11" s="657"/>
      <c r="D11" s="703" t="s">
        <v>91</v>
      </c>
      <c r="E11" s="705" t="s">
        <v>824</v>
      </c>
      <c r="F11" s="705" t="s">
        <v>584</v>
      </c>
      <c r="G11" s="465" t="s">
        <v>322</v>
      </c>
      <c r="H11" s="465" t="s">
        <v>409</v>
      </c>
      <c r="I11" s="807" t="s">
        <v>322</v>
      </c>
      <c r="J11" s="808" t="s">
        <v>409</v>
      </c>
      <c r="K11" s="2232"/>
      <c r="L11" s="658"/>
      <c r="X11" s="509">
        <v>23</v>
      </c>
    </row>
    <row s="1642" customFormat="1" customHeight="1" ht="10.5">
      <c r="A12" s="952"/>
      <c r="D12" s="1025" t="s">
        <v>112</v>
      </c>
      <c r="E12" s="1025" t="s">
        <v>113</v>
      </c>
      <c r="F12" s="1025" t="s">
        <v>93</v>
      </c>
      <c r="G12" s="1026" t="str">
        <f>G1&amp;".1"</f>
        <v>4.1</v>
      </c>
      <c r="H12" s="1026" t="str">
        <f>G1&amp;".2"</f>
        <v>4.2</v>
      </c>
      <c r="I12" s="1026" t="str">
        <f>I1&amp;".1"</f>
        <v>4.1</v>
      </c>
      <c r="J12" s="1026" t="str">
        <f>I1&amp;".2"</f>
        <v>4.2</v>
      </c>
      <c r="K12" s="1026"/>
      <c r="X12" s="511">
        <v>10</v>
      </c>
    </row>
    <row customHeight="1" ht="22.5" hidden="1">
      <c r="A13" s="2392" t="s">
        <v>825</v>
      </c>
      <c r="D13" s="953" t="s">
        <v>112</v>
      </c>
      <c r="E13" s="279" t="s">
        <v>826</v>
      </c>
      <c r="F13" s="660" t="s">
        <v>827</v>
      </c>
      <c r="G13" s="557"/>
      <c r="H13" s="661"/>
      <c r="I13" s="557"/>
      <c r="J13" s="661"/>
      <c r="K13" s="289" t="s">
        <v>828</v>
      </c>
      <c r="L13" s="720"/>
      <c r="X13" s="505">
        <v>0</v>
      </c>
    </row>
    <row customHeight="1" ht="22.5" hidden="1">
      <c r="A14" s="2392"/>
      <c r="D14" s="539" t="s">
        <v>113</v>
      </c>
      <c r="E14" s="279" t="s">
        <v>829</v>
      </c>
      <c r="F14" s="660" t="s">
        <v>830</v>
      </c>
      <c r="G14" s="557"/>
      <c r="H14" s="662"/>
      <c r="I14" s="557"/>
      <c r="J14" s="662"/>
      <c r="K14" s="289" t="s">
        <v>831</v>
      </c>
      <c r="L14" s="720"/>
      <c r="X14" s="505">
        <v>0</v>
      </c>
    </row>
    <row s="1635" customFormat="1" customHeight="1" ht="78.75" hidden="1">
      <c r="A15" s="2392"/>
      <c r="B15" s="511"/>
      <c r="D15" s="953" t="s">
        <v>93</v>
      </c>
      <c r="E15" s="707" t="s">
        <v>832</v>
      </c>
      <c r="F15" s="950" t="s">
        <v>325</v>
      </c>
      <c r="G15" s="950" t="s">
        <v>325</v>
      </c>
      <c r="H15" s="106"/>
      <c r="I15" s="950" t="s">
        <v>325</v>
      </c>
      <c r="J15" s="106"/>
      <c r="K15" s="289" t="s">
        <v>833</v>
      </c>
      <c r="L15" s="720"/>
      <c r="X15" s="758">
        <v>0</v>
      </c>
    </row>
    <row s="1635" customFormat="1" customHeight="1" ht="22.5" hidden="1">
      <c r="A16" s="2392"/>
      <c r="B16" s="511"/>
      <c r="D16" s="953" t="s">
        <v>343</v>
      </c>
      <c r="E16" s="954" t="s">
        <v>834</v>
      </c>
      <c r="F16" s="950" t="s">
        <v>835</v>
      </c>
      <c r="G16" s="817"/>
      <c r="H16" s="106"/>
      <c r="I16" s="817"/>
      <c r="J16" s="106"/>
      <c r="K16" s="289"/>
      <c r="L16" s="720"/>
      <c r="X16" s="758">
        <v>0</v>
      </c>
    </row>
    <row s="1635" customFormat="1" customHeight="1" ht="22.5" hidden="1">
      <c r="A17" s="2392"/>
      <c r="B17" s="511"/>
      <c r="D17" s="953" t="s">
        <v>351</v>
      </c>
      <c r="E17" s="954" t="s">
        <v>836</v>
      </c>
      <c r="F17" s="950" t="s">
        <v>837</v>
      </c>
      <c r="G17" s="817"/>
      <c r="H17" s="106"/>
      <c r="I17" s="817"/>
      <c r="J17" s="106"/>
      <c r="K17" s="289"/>
      <c r="L17" s="720"/>
      <c r="X17" s="758">
        <v>0</v>
      </c>
    </row>
    <row s="1635" customFormat="1" customHeight="1" ht="33.75" hidden="1">
      <c r="A18" s="2392"/>
      <c r="B18" s="511"/>
      <c r="D18" s="953" t="s">
        <v>353</v>
      </c>
      <c r="E18" s="954" t="s">
        <v>838</v>
      </c>
      <c r="F18" s="950" t="s">
        <v>589</v>
      </c>
      <c r="G18" s="680"/>
      <c r="H18" s="106"/>
      <c r="I18" s="680"/>
      <c r="J18" s="106"/>
      <c r="K18" s="289"/>
      <c r="L18" s="720"/>
      <c r="X18" s="758">
        <v>0</v>
      </c>
    </row>
    <row customHeight="1" ht="101.25" hidden="1">
      <c r="A19" s="2392"/>
      <c r="D19" s="953" t="s">
        <v>94</v>
      </c>
      <c r="E19" s="279" t="s">
        <v>839</v>
      </c>
      <c r="F19" s="660" t="s">
        <v>564</v>
      </c>
      <c r="G19" s="663"/>
      <c r="H19" s="662"/>
      <c r="I19" s="955"/>
      <c r="J19" s="662"/>
      <c r="K19" s="289" t="s">
        <v>840</v>
      </c>
      <c r="L19" s="720"/>
      <c r="X19" s="505">
        <v>0</v>
      </c>
    </row>
    <row s="1635" customFormat="1" customHeight="1" ht="18.75" hidden="1">
      <c r="A20" s="2392"/>
      <c r="C20" s="956"/>
      <c r="D20" s="953" t="s">
        <v>771</v>
      </c>
      <c r="E20" s="954" t="s">
        <v>841</v>
      </c>
      <c r="F20" s="950" t="s">
        <v>325</v>
      </c>
      <c r="G20" s="950" t="s">
        <v>325</v>
      </c>
      <c r="H20" s="949" t="s">
        <v>325</v>
      </c>
      <c r="I20" s="950" t="s">
        <v>325</v>
      </c>
      <c r="J20" s="949" t="s">
        <v>325</v>
      </c>
      <c r="K20" s="948"/>
      <c r="L20" s="720"/>
      <c r="W20" s="675"/>
      <c r="X20" s="758">
        <v>0</v>
      </c>
    </row>
    <row s="1635" customFormat="1" customHeight="1" ht="33.75" hidden="1">
      <c r="A21" s="2392"/>
      <c r="C21" s="956"/>
      <c r="D21" s="953" t="s">
        <v>774</v>
      </c>
      <c r="E21" s="576" t="s">
        <v>842</v>
      </c>
      <c r="F21" s="950" t="s">
        <v>843</v>
      </c>
      <c r="G21" s="680"/>
      <c r="H21" s="106"/>
      <c r="I21" s="680"/>
      <c r="J21" s="106"/>
      <c r="K21" s="948"/>
      <c r="L21" s="720"/>
      <c r="W21" s="675"/>
      <c r="X21" s="758">
        <v>0</v>
      </c>
    </row>
    <row s="1635" customFormat="1" customHeight="1" ht="33.75" hidden="1">
      <c r="A22" s="2392"/>
      <c r="C22" s="956"/>
      <c r="D22" s="953" t="s">
        <v>777</v>
      </c>
      <c r="E22" s="576" t="s">
        <v>844</v>
      </c>
      <c r="F22" s="950" t="s">
        <v>845</v>
      </c>
      <c r="G22" s="680"/>
      <c r="H22" s="106"/>
      <c r="I22" s="680"/>
      <c r="J22" s="106"/>
      <c r="K22" s="948"/>
      <c r="L22" s="720"/>
      <c r="W22" s="675"/>
      <c r="X22" s="758">
        <v>0</v>
      </c>
    </row>
    <row s="1635" customFormat="1" customHeight="1" ht="22.5" hidden="1">
      <c r="A23" s="2392"/>
      <c r="C23" s="956"/>
      <c r="D23" s="953" t="s">
        <v>813</v>
      </c>
      <c r="E23" s="954" t="s">
        <v>846</v>
      </c>
      <c r="F23" s="950" t="s">
        <v>325</v>
      </c>
      <c r="G23" s="950" t="s">
        <v>325</v>
      </c>
      <c r="H23" s="949" t="s">
        <v>325</v>
      </c>
      <c r="I23" s="950" t="s">
        <v>325</v>
      </c>
      <c r="J23" s="949" t="s">
        <v>325</v>
      </c>
      <c r="K23" s="948"/>
      <c r="L23" s="720"/>
      <c r="W23" s="675"/>
      <c r="X23" s="758">
        <v>0</v>
      </c>
    </row>
    <row s="1635" customFormat="1" customHeight="1" ht="22.5" hidden="1">
      <c r="A24" s="2392"/>
      <c r="C24" s="956"/>
      <c r="D24" s="953" t="s">
        <v>847</v>
      </c>
      <c r="E24" s="576" t="s">
        <v>848</v>
      </c>
      <c r="F24" s="950" t="s">
        <v>849</v>
      </c>
      <c r="G24" s="680"/>
      <c r="H24" s="686"/>
      <c r="I24" s="680"/>
      <c r="J24" s="686"/>
      <c r="K24" s="948"/>
      <c r="L24" s="720"/>
      <c r="W24" s="675"/>
      <c r="X24" s="758">
        <v>0</v>
      </c>
    </row>
    <row s="1635" customFormat="1" customHeight="1" ht="22.5" hidden="1">
      <c r="A25" s="2392"/>
      <c r="C25" s="956"/>
      <c r="D25" s="953" t="s">
        <v>850</v>
      </c>
      <c r="E25" s="576" t="s">
        <v>851</v>
      </c>
      <c r="F25" s="950" t="s">
        <v>325</v>
      </c>
      <c r="G25" s="950" t="s">
        <v>325</v>
      </c>
      <c r="H25" s="949" t="s">
        <v>325</v>
      </c>
      <c r="I25" s="950" t="s">
        <v>325</v>
      </c>
      <c r="J25" s="949" t="s">
        <v>325</v>
      </c>
      <c r="K25" s="948"/>
      <c r="L25" s="720"/>
      <c r="W25" s="675"/>
      <c r="X25" s="758">
        <v>0</v>
      </c>
    </row>
    <row s="1635" customFormat="1" customHeight="1" ht="18.75" hidden="1">
      <c r="A26" s="2392"/>
      <c r="C26" s="956"/>
      <c r="D26" s="953" t="s">
        <v>852</v>
      </c>
      <c r="E26" s="553" t="s">
        <v>853</v>
      </c>
      <c r="F26" s="950" t="s">
        <v>854</v>
      </c>
      <c r="G26" s="680"/>
      <c r="H26" s="686"/>
      <c r="I26" s="680"/>
      <c r="J26" s="686"/>
      <c r="K26" s="948"/>
      <c r="L26" s="720"/>
      <c r="W26" s="675"/>
      <c r="X26" s="758">
        <v>0</v>
      </c>
    </row>
    <row s="1635" customFormat="1" customHeight="1" ht="18.75" hidden="1">
      <c r="A27" s="2392"/>
      <c r="C27" s="956"/>
      <c r="D27" s="953" t="s">
        <v>855</v>
      </c>
      <c r="E27" s="553" t="s">
        <v>856</v>
      </c>
      <c r="F27" s="950" t="s">
        <v>857</v>
      </c>
      <c r="G27" s="680"/>
      <c r="H27" s="686"/>
      <c r="I27" s="680"/>
      <c r="J27" s="686"/>
      <c r="K27" s="948"/>
      <c r="L27" s="720"/>
      <c r="W27" s="675"/>
      <c r="X27" s="758">
        <v>0</v>
      </c>
    </row>
    <row s="1635" customFormat="1" customHeight="1" ht="18.75" hidden="1">
      <c r="A28" s="2392"/>
      <c r="C28" s="956"/>
      <c r="D28" s="953" t="s">
        <v>858</v>
      </c>
      <c r="E28" s="576" t="s">
        <v>859</v>
      </c>
      <c r="F28" s="950" t="s">
        <v>325</v>
      </c>
      <c r="G28" s="950" t="s">
        <v>325</v>
      </c>
      <c r="H28" s="949" t="s">
        <v>325</v>
      </c>
      <c r="I28" s="950" t="s">
        <v>325</v>
      </c>
      <c r="J28" s="949" t="s">
        <v>325</v>
      </c>
      <c r="K28" s="948"/>
      <c r="L28" s="720"/>
      <c r="W28" s="675"/>
      <c r="X28" s="758">
        <v>0</v>
      </c>
    </row>
    <row s="1635" customFormat="1" customHeight="1" ht="18.75" hidden="1">
      <c r="A29" s="2392"/>
      <c r="C29" s="956"/>
      <c r="D29" s="953" t="s">
        <v>860</v>
      </c>
      <c r="E29" s="553" t="s">
        <v>853</v>
      </c>
      <c r="F29" s="950" t="s">
        <v>861</v>
      </c>
      <c r="G29" s="680"/>
      <c r="H29" s="686"/>
      <c r="I29" s="680"/>
      <c r="J29" s="686"/>
      <c r="K29" s="948"/>
      <c r="L29" s="720"/>
      <c r="W29" s="675"/>
      <c r="X29" s="758">
        <v>0</v>
      </c>
    </row>
    <row s="1635" customFormat="1" customHeight="1" ht="18.75" hidden="1">
      <c r="A30" s="2392"/>
      <c r="C30" s="956"/>
      <c r="D30" s="953" t="s">
        <v>862</v>
      </c>
      <c r="E30" s="553" t="s">
        <v>863</v>
      </c>
      <c r="F30" s="950" t="s">
        <v>864</v>
      </c>
      <c r="G30" s="680"/>
      <c r="H30" s="686"/>
      <c r="I30" s="680"/>
      <c r="J30" s="686"/>
      <c r="K30" s="948"/>
      <c r="L30" s="720"/>
      <c r="W30" s="675"/>
      <c r="X30" s="758">
        <v>0</v>
      </c>
    </row>
    <row customHeight="1" ht="126.75" hidden="1">
      <c r="A31" s="2392"/>
      <c r="D31" s="953" t="s">
        <v>102</v>
      </c>
      <c r="E31" s="279" t="s">
        <v>865</v>
      </c>
      <c r="F31" s="660" t="s">
        <v>576</v>
      </c>
      <c r="G31" s="557"/>
      <c r="H31" s="662"/>
      <c r="I31" s="557"/>
      <c r="J31" s="662"/>
      <c r="K31" s="289" t="s">
        <v>866</v>
      </c>
      <c r="L31" s="720"/>
      <c r="X31" s="505">
        <v>0</v>
      </c>
    </row>
    <row customHeight="1" ht="56.25" hidden="1">
      <c r="A32" s="2392"/>
      <c r="D32" s="953" t="s">
        <v>95</v>
      </c>
      <c r="E32" s="279" t="s">
        <v>867</v>
      </c>
      <c r="F32" s="539" t="s">
        <v>837</v>
      </c>
      <c r="G32" s="557"/>
      <c r="H32" s="662"/>
      <c r="I32" s="557"/>
      <c r="J32" s="662"/>
      <c r="K32" s="289" t="s">
        <v>868</v>
      </c>
      <c r="L32" s="720"/>
      <c r="X32" s="505">
        <v>0</v>
      </c>
    </row>
    <row customHeight="1" ht="11.25" hidden="1">
      <c r="A33" s="2392"/>
      <c r="E33" s="664"/>
      <c r="F33" s="181"/>
      <c r="G33" s="181"/>
      <c r="H33" s="181"/>
      <c r="I33" s="181"/>
      <c r="J33" s="181"/>
      <c r="K33" s="181"/>
      <c r="X33" s="505">
        <v>0</v>
      </c>
    </row>
    <row customHeight="1" ht="12.75" hidden="1">
      <c r="A34" s="2392"/>
      <c r="D34" s="65">
        <v>1</v>
      </c>
      <c r="E34" s="335" t="s">
        <v>869</v>
      </c>
      <c r="X34" s="505">
        <v>0</v>
      </c>
    </row>
    <row customHeight="1" ht="11.25" hidden="1">
      <c r="A35" s="2392"/>
      <c r="D35" s="369"/>
      <c r="E35" s="335" t="s">
        <v>870</v>
      </c>
      <c r="X35" s="505">
        <v>0</v>
      </c>
    </row>
    <row s="1635" customFormat="1" customHeight="1" ht="11.549999999999999">
      <c r="A36" s="1033"/>
      <c r="B36" s="518"/>
      <c r="D36" s="1034"/>
      <c r="E36" s="1035"/>
      <c r="X36" s="509">
        <v>11</v>
      </c>
    </row>
    <row s="1635" customFormat="1" customHeight="1" ht="22.5" hidden="1">
      <c r="A37" s="2392" t="s">
        <v>871</v>
      </c>
      <c r="B37" s="511"/>
      <c r="D37" s="953">
        <v>1</v>
      </c>
      <c r="E37" s="707" t="s">
        <v>872</v>
      </c>
      <c r="F37" s="660" t="s">
        <v>827</v>
      </c>
      <c r="G37" s="557"/>
      <c r="H37" s="519"/>
      <c r="I37" s="557"/>
      <c r="J37" s="519"/>
      <c r="K37" s="289" t="s">
        <v>873</v>
      </c>
      <c r="X37" s="758">
        <v>0</v>
      </c>
    </row>
    <row s="1635" customFormat="1" customHeight="1" ht="22.5" hidden="1">
      <c r="A38" s="2392"/>
      <c r="B38" s="511"/>
      <c r="D38" s="669" t="s">
        <v>113</v>
      </c>
      <c r="E38" s="1032" t="s">
        <v>874</v>
      </c>
      <c r="F38" s="1036" t="s">
        <v>564</v>
      </c>
      <c r="G38" s="1036" t="s">
        <v>564</v>
      </c>
      <c r="H38" s="1030"/>
      <c r="I38" s="1036" t="s">
        <v>564</v>
      </c>
      <c r="J38" s="1030"/>
      <c r="K38" s="1031"/>
      <c r="X38" s="758">
        <v>0</v>
      </c>
    </row>
    <row s="1635" customFormat="1" customHeight="1" ht="33.75" hidden="1">
      <c r="A39" s="2392"/>
      <c r="B39" s="511"/>
      <c r="D39" s="665" t="s">
        <v>729</v>
      </c>
      <c r="E39" s="723" t="s">
        <v>875</v>
      </c>
      <c r="F39" s="660" t="s">
        <v>876</v>
      </c>
      <c r="G39" s="668"/>
      <c r="H39" s="1023"/>
      <c r="I39" s="668"/>
      <c r="J39" s="1023"/>
      <c r="K39" s="289" t="s">
        <v>877</v>
      </c>
      <c r="X39" s="758">
        <v>0</v>
      </c>
    </row>
    <row s="1635" customFormat="1" customHeight="1" ht="33.75" hidden="1">
      <c r="A40" s="2392"/>
      <c r="B40" s="511"/>
      <c r="D40" s="665" t="s">
        <v>732</v>
      </c>
      <c r="E40" s="723" t="s">
        <v>878</v>
      </c>
      <c r="F40" s="1027" t="s">
        <v>879</v>
      </c>
      <c r="G40" s="741"/>
      <c r="H40" s="1023"/>
      <c r="I40" s="741"/>
      <c r="J40" s="1023"/>
      <c r="K40" s="289" t="s">
        <v>880</v>
      </c>
      <c r="X40" s="758">
        <v>0</v>
      </c>
    </row>
    <row s="1635" customFormat="1" customHeight="1" ht="22.5" hidden="1">
      <c r="A41" s="2392"/>
      <c r="B41" s="511"/>
      <c r="D41" s="665" t="s">
        <v>93</v>
      </c>
      <c r="E41" s="722" t="s">
        <v>881</v>
      </c>
      <c r="F41" s="660" t="s">
        <v>564</v>
      </c>
      <c r="G41" s="660" t="s">
        <v>564</v>
      </c>
      <c r="H41" s="1024"/>
      <c r="I41" s="660" t="s">
        <v>564</v>
      </c>
      <c r="J41" s="1024"/>
      <c r="K41" s="302"/>
      <c r="X41" s="758">
        <v>0</v>
      </c>
    </row>
    <row s="1635" customFormat="1" customHeight="1" ht="45" hidden="1">
      <c r="A42" s="2392"/>
      <c r="B42" s="511"/>
      <c r="D42" s="665" t="s">
        <v>343</v>
      </c>
      <c r="E42" s="723" t="s">
        <v>882</v>
      </c>
      <c r="F42" s="660" t="s">
        <v>576</v>
      </c>
      <c r="G42" s="557"/>
      <c r="H42" s="1024"/>
      <c r="I42" s="557"/>
      <c r="J42" s="1024"/>
      <c r="K42" s="302" t="s">
        <v>883</v>
      </c>
      <c r="X42" s="758">
        <v>0</v>
      </c>
    </row>
    <row s="1635" customFormat="1" customHeight="1" ht="45" hidden="1">
      <c r="A43" s="2392"/>
      <c r="B43" s="511"/>
      <c r="D43" s="665" t="s">
        <v>351</v>
      </c>
      <c r="E43" s="667" t="s">
        <v>884</v>
      </c>
      <c r="F43" s="1028" t="s">
        <v>576</v>
      </c>
      <c r="G43" s="742"/>
      <c r="H43" s="1023"/>
      <c r="I43" s="742"/>
      <c r="J43" s="1023"/>
      <c r="K43" s="302" t="s">
        <v>885</v>
      </c>
      <c r="X43" s="758">
        <v>0</v>
      </c>
    </row>
    <row s="1635" customFormat="1" customHeight="1" ht="11.25" hidden="1">
      <c r="A44" s="2392"/>
      <c r="B44" s="511"/>
      <c r="D44" s="665" t="s">
        <v>94</v>
      </c>
      <c r="E44" s="666" t="s">
        <v>886</v>
      </c>
      <c r="F44" s="660" t="s">
        <v>876</v>
      </c>
      <c r="G44" s="668"/>
      <c r="H44" s="1023"/>
      <c r="I44" s="668"/>
      <c r="J44" s="1023"/>
      <c r="K44" s="289"/>
      <c r="X44" s="758">
        <v>0</v>
      </c>
    </row>
    <row s="1635" customFormat="1" customHeight="1" ht="11.25" hidden="1">
      <c r="A45" s="2392"/>
      <c r="B45" s="511"/>
      <c r="D45" s="665" t="s">
        <v>771</v>
      </c>
      <c r="E45" s="667" t="s">
        <v>887</v>
      </c>
      <c r="F45" s="660" t="s">
        <v>876</v>
      </c>
      <c r="G45" s="668"/>
      <c r="H45" s="1023"/>
      <c r="I45" s="668"/>
      <c r="J45" s="1023"/>
      <c r="K45" s="289"/>
      <c r="X45" s="758">
        <v>0</v>
      </c>
    </row>
    <row s="1635" customFormat="1" customHeight="1" ht="11.25" hidden="1">
      <c r="A46" s="2392"/>
      <c r="B46" s="511"/>
      <c r="D46" s="665" t="s">
        <v>813</v>
      </c>
      <c r="E46" s="667" t="s">
        <v>888</v>
      </c>
      <c r="F46" s="660" t="s">
        <v>876</v>
      </c>
      <c r="G46" s="668"/>
      <c r="H46" s="1023"/>
      <c r="I46" s="668"/>
      <c r="J46" s="1023"/>
      <c r="K46" s="289"/>
      <c r="X46" s="758">
        <v>0</v>
      </c>
    </row>
    <row s="1635" customFormat="1" customHeight="1" ht="11.25" hidden="1">
      <c r="A47" s="2392"/>
      <c r="B47" s="511"/>
      <c r="D47" s="665" t="s">
        <v>816</v>
      </c>
      <c r="E47" s="667" t="s">
        <v>889</v>
      </c>
      <c r="F47" s="660" t="s">
        <v>876</v>
      </c>
      <c r="G47" s="668"/>
      <c r="H47" s="1023"/>
      <c r="I47" s="668"/>
      <c r="J47" s="1023"/>
      <c r="K47" s="289"/>
      <c r="X47" s="758">
        <v>0</v>
      </c>
    </row>
    <row s="1635" customFormat="1" customHeight="1" ht="11.25" hidden="1">
      <c r="A48" s="2392"/>
      <c r="B48" s="511"/>
      <c r="D48" s="665" t="s">
        <v>890</v>
      </c>
      <c r="E48" s="671" t="s">
        <v>891</v>
      </c>
      <c r="F48" s="660" t="s">
        <v>876</v>
      </c>
      <c r="G48" s="668"/>
      <c r="H48" s="1023"/>
      <c r="I48" s="668"/>
      <c r="J48" s="1023"/>
      <c r="K48" s="289"/>
      <c r="X48" s="758">
        <v>0</v>
      </c>
    </row>
    <row s="1635" customFormat="1" customHeight="1" ht="11.25" hidden="1">
      <c r="A49" s="2392"/>
      <c r="B49" s="511"/>
      <c r="D49" s="665" t="s">
        <v>892</v>
      </c>
      <c r="E49" s="671" t="s">
        <v>893</v>
      </c>
      <c r="F49" s="660" t="s">
        <v>876</v>
      </c>
      <c r="G49" s="668"/>
      <c r="H49" s="1023"/>
      <c r="I49" s="668"/>
      <c r="J49" s="1023"/>
      <c r="K49" s="289"/>
      <c r="X49" s="758">
        <v>0</v>
      </c>
    </row>
    <row s="1635" customFormat="1" customHeight="1" ht="11.25" hidden="1">
      <c r="A50" s="2392"/>
      <c r="B50" s="511"/>
      <c r="D50" s="665" t="s">
        <v>894</v>
      </c>
      <c r="E50" s="667" t="s">
        <v>895</v>
      </c>
      <c r="F50" s="660" t="s">
        <v>876</v>
      </c>
      <c r="G50" s="668"/>
      <c r="H50" s="1023"/>
      <c r="I50" s="668"/>
      <c r="J50" s="1023"/>
      <c r="K50" s="289"/>
      <c r="X50" s="758">
        <v>0</v>
      </c>
    </row>
    <row s="1635" customFormat="1" customHeight="1" ht="11.25" hidden="1">
      <c r="A51" s="2392"/>
      <c r="B51" s="511"/>
      <c r="D51" s="665" t="s">
        <v>896</v>
      </c>
      <c r="E51" s="667" t="s">
        <v>897</v>
      </c>
      <c r="F51" s="660" t="s">
        <v>876</v>
      </c>
      <c r="G51" s="668"/>
      <c r="H51" s="1023"/>
      <c r="I51" s="668"/>
      <c r="J51" s="1023"/>
      <c r="K51" s="289"/>
      <c r="X51" s="758">
        <v>0</v>
      </c>
    </row>
    <row s="1635" customFormat="1" customHeight="1" ht="45" hidden="1">
      <c r="A52" s="2392"/>
      <c r="B52" s="511"/>
      <c r="D52" s="665" t="s">
        <v>102</v>
      </c>
      <c r="E52" s="666" t="s">
        <v>898</v>
      </c>
      <c r="F52" s="660" t="s">
        <v>876</v>
      </c>
      <c r="G52" s="668"/>
      <c r="H52" s="1023"/>
      <c r="I52" s="668"/>
      <c r="J52" s="1023"/>
      <c r="K52" s="289"/>
      <c r="X52" s="758">
        <v>0</v>
      </c>
    </row>
    <row s="1635" customFormat="1" customHeight="1" ht="11.25" hidden="1">
      <c r="A53" s="2392"/>
      <c r="B53" s="511"/>
      <c r="D53" s="665" t="s">
        <v>332</v>
      </c>
      <c r="E53" s="667" t="s">
        <v>887</v>
      </c>
      <c r="F53" s="660" t="s">
        <v>876</v>
      </c>
      <c r="G53" s="668"/>
      <c r="H53" s="1023"/>
      <c r="I53" s="668"/>
      <c r="J53" s="1023"/>
      <c r="K53" s="289"/>
      <c r="X53" s="758">
        <v>0</v>
      </c>
    </row>
    <row s="1635" customFormat="1" customHeight="1" ht="11.25" hidden="1">
      <c r="A54" s="2392"/>
      <c r="B54" s="511"/>
      <c r="D54" s="665" t="s">
        <v>899</v>
      </c>
      <c r="E54" s="667" t="s">
        <v>888</v>
      </c>
      <c r="F54" s="660" t="s">
        <v>876</v>
      </c>
      <c r="G54" s="668"/>
      <c r="H54" s="1023"/>
      <c r="I54" s="668"/>
      <c r="J54" s="1023"/>
      <c r="K54" s="289"/>
      <c r="X54" s="758">
        <v>0</v>
      </c>
    </row>
    <row s="1635" customFormat="1" customHeight="1" ht="11.25" hidden="1">
      <c r="A55" s="2392"/>
      <c r="B55" s="511"/>
      <c r="D55" s="665" t="s">
        <v>900</v>
      </c>
      <c r="E55" s="667" t="s">
        <v>889</v>
      </c>
      <c r="F55" s="660" t="s">
        <v>876</v>
      </c>
      <c r="G55" s="668"/>
      <c r="H55" s="1023"/>
      <c r="I55" s="668"/>
      <c r="J55" s="1023"/>
      <c r="K55" s="289"/>
      <c r="X55" s="758">
        <v>0</v>
      </c>
    </row>
    <row s="1635" customFormat="1" customHeight="1" ht="11.25" hidden="1">
      <c r="A56" s="2392"/>
      <c r="B56" s="511"/>
      <c r="D56" s="665" t="s">
        <v>901</v>
      </c>
      <c r="E56" s="671" t="s">
        <v>891</v>
      </c>
      <c r="F56" s="660" t="s">
        <v>876</v>
      </c>
      <c r="G56" s="668"/>
      <c r="H56" s="1023"/>
      <c r="I56" s="668"/>
      <c r="J56" s="1023"/>
      <c r="K56" s="289"/>
      <c r="X56" s="758">
        <v>0</v>
      </c>
    </row>
    <row s="1635" customFormat="1" customHeight="1" ht="11.25" hidden="1">
      <c r="A57" s="2392"/>
      <c r="B57" s="511"/>
      <c r="D57" s="665" t="s">
        <v>902</v>
      </c>
      <c r="E57" s="671" t="s">
        <v>893</v>
      </c>
      <c r="F57" s="660" t="s">
        <v>876</v>
      </c>
      <c r="G57" s="668"/>
      <c r="H57" s="1023"/>
      <c r="I57" s="668"/>
      <c r="J57" s="1023"/>
      <c r="K57" s="289"/>
      <c r="X57" s="758">
        <v>0</v>
      </c>
    </row>
    <row s="1635" customFormat="1" customHeight="1" ht="11.25" hidden="1">
      <c r="A58" s="2392"/>
      <c r="B58" s="511"/>
      <c r="D58" s="665" t="s">
        <v>903</v>
      </c>
      <c r="E58" s="667" t="s">
        <v>895</v>
      </c>
      <c r="F58" s="660" t="s">
        <v>876</v>
      </c>
      <c r="G58" s="668"/>
      <c r="H58" s="1023"/>
      <c r="I58" s="668"/>
      <c r="J58" s="1023"/>
      <c r="K58" s="289"/>
      <c r="X58" s="758">
        <v>0</v>
      </c>
    </row>
    <row s="1635" customFormat="1" customHeight="1" ht="11.25" hidden="1">
      <c r="A59" s="2392"/>
      <c r="B59" s="511"/>
      <c r="D59" s="665" t="s">
        <v>904</v>
      </c>
      <c r="E59" s="667" t="s">
        <v>897</v>
      </c>
      <c r="F59" s="660" t="s">
        <v>876</v>
      </c>
      <c r="G59" s="668"/>
      <c r="H59" s="1023"/>
      <c r="I59" s="668"/>
      <c r="J59" s="1023"/>
      <c r="K59" s="289"/>
      <c r="X59" s="758">
        <v>0</v>
      </c>
    </row>
    <row s="1635" customFormat="1" customHeight="1" ht="33.75" hidden="1">
      <c r="A60" s="2392"/>
      <c r="B60" s="511"/>
      <c r="D60" s="665" t="s">
        <v>95</v>
      </c>
      <c r="E60" s="666" t="s">
        <v>905</v>
      </c>
      <c r="F60" s="721" t="s">
        <v>576</v>
      </c>
      <c r="G60" s="742"/>
      <c r="H60" s="1023"/>
      <c r="I60" s="742"/>
      <c r="J60" s="1023"/>
      <c r="K60" s="302" t="s">
        <v>906</v>
      </c>
      <c r="X60" s="758">
        <v>0</v>
      </c>
    </row>
    <row s="1635" customFormat="1" customHeight="1" ht="33.75" hidden="1">
      <c r="A61" s="2392"/>
      <c r="B61" s="511"/>
      <c r="D61" s="665" t="s">
        <v>96</v>
      </c>
      <c r="E61" s="666" t="s">
        <v>907</v>
      </c>
      <c r="F61" s="726" t="s">
        <v>837</v>
      </c>
      <c r="G61" s="668"/>
      <c r="H61" s="1023"/>
      <c r="I61" s="668"/>
      <c r="J61" s="1023"/>
      <c r="K61" s="289"/>
      <c r="X61" s="758">
        <v>0</v>
      </c>
    </row>
    <row s="1635" customFormat="1" customHeight="1" ht="22.5" hidden="1">
      <c r="A62" s="2392"/>
      <c r="B62" s="511" t="s">
        <v>606</v>
      </c>
      <c r="D62" s="665" t="s">
        <v>114</v>
      </c>
      <c r="E62" s="666" t="s">
        <v>908</v>
      </c>
      <c r="F62" s="726" t="s">
        <v>325</v>
      </c>
      <c r="G62" s="382"/>
      <c r="H62" s="1023"/>
      <c r="I62" s="382"/>
      <c r="J62" s="1023"/>
      <c r="K62" s="289" t="s">
        <v>649</v>
      </c>
      <c r="X62" s="758">
        <v>0</v>
      </c>
    </row>
    <row s="1635" customFormat="1" customHeight="1" ht="45" hidden="1">
      <c r="A63" s="2392"/>
      <c r="B63" s="511" t="s">
        <v>606</v>
      </c>
      <c r="D63" s="665" t="s">
        <v>909</v>
      </c>
      <c r="E63" s="667" t="s">
        <v>910</v>
      </c>
      <c r="F63" s="721" t="s">
        <v>325</v>
      </c>
      <c r="G63" s="382"/>
      <c r="H63" s="1023"/>
      <c r="I63" s="382"/>
      <c r="J63" s="1023"/>
      <c r="K63" s="289" t="s">
        <v>649</v>
      </c>
      <c r="X63" s="758">
        <v>0</v>
      </c>
    </row>
    <row s="1635" customFormat="1" customHeight="1" ht="11.549999999999999">
      <c r="A64" s="1033"/>
      <c r="B64" s="518"/>
      <c r="D64" s="1034"/>
      <c r="E64" s="1035"/>
      <c r="X64" s="509">
        <v>11</v>
      </c>
    </row>
    <row s="1635" customFormat="1" customHeight="1" ht="22.5">
      <c r="A65" s="2392" t="s">
        <v>911</v>
      </c>
      <c r="B65" s="511"/>
      <c r="D65" s="665">
        <v>1</v>
      </c>
      <c r="E65" s="744" t="s">
        <v>912</v>
      </c>
      <c r="F65" s="740" t="s">
        <v>827</v>
      </c>
      <c r="G65" s="741"/>
      <c r="H65" s="1029"/>
      <c r="I65" s="741"/>
      <c r="J65" s="1029"/>
      <c r="K65" s="301" t="s">
        <v>913</v>
      </c>
      <c r="X65" s="758">
        <v>0</v>
      </c>
    </row>
    <row s="1635" customFormat="1" customHeight="1" ht="56.25">
      <c r="A66" s="2392"/>
      <c r="B66" s="511"/>
      <c r="D66" s="743" t="s">
        <v>113</v>
      </c>
      <c r="E66" s="707" t="s">
        <v>914</v>
      </c>
      <c r="F66" s="660" t="s">
        <v>564</v>
      </c>
      <c r="G66" s="660" t="s">
        <v>564</v>
      </c>
      <c r="H66" s="519"/>
      <c r="I66" s="660" t="s">
        <v>564</v>
      </c>
      <c r="J66" s="519"/>
      <c r="K66" s="289"/>
      <c r="X66" s="758">
        <v>0</v>
      </c>
    </row>
    <row s="1635" customFormat="1" customHeight="1" ht="33.75">
      <c r="A67" s="2392"/>
      <c r="B67" s="511"/>
      <c r="D67" s="743" t="s">
        <v>726</v>
      </c>
      <c r="E67" s="954" t="s">
        <v>915</v>
      </c>
      <c r="F67" s="660" t="s">
        <v>879</v>
      </c>
      <c r="G67" s="727"/>
      <c r="H67" s="519"/>
      <c r="I67" s="727"/>
      <c r="J67" s="519"/>
      <c r="K67" s="289"/>
      <c r="X67" s="758">
        <v>0</v>
      </c>
    </row>
    <row s="1635" customFormat="1" customHeight="1" ht="22.5">
      <c r="A68" s="2392"/>
      <c r="B68" s="511"/>
      <c r="D68" s="743" t="s">
        <v>326</v>
      </c>
      <c r="E68" s="954" t="s">
        <v>916</v>
      </c>
      <c r="F68" s="660" t="s">
        <v>879</v>
      </c>
      <c r="G68" s="727"/>
      <c r="H68" s="519"/>
      <c r="I68" s="727"/>
      <c r="J68" s="519"/>
      <c r="K68" s="289"/>
      <c r="X68" s="758">
        <v>0</v>
      </c>
    </row>
    <row s="1635" customFormat="1" customHeight="1" ht="22.5">
      <c r="A69" s="2392"/>
      <c r="B69" s="511"/>
      <c r="D69" s="743" t="s">
        <v>329</v>
      </c>
      <c r="E69" s="954" t="s">
        <v>917</v>
      </c>
      <c r="F69" s="721" t="s">
        <v>576</v>
      </c>
      <c r="G69" s="742"/>
      <c r="H69" s="519"/>
      <c r="I69" s="742"/>
      <c r="J69" s="519"/>
      <c r="K69" s="289"/>
      <c r="X69" s="758">
        <v>0</v>
      </c>
    </row>
    <row s="1635" customFormat="1" customHeight="1" ht="22.5">
      <c r="A70" s="2392"/>
      <c r="B70" s="511"/>
      <c r="D70" s="743" t="s">
        <v>746</v>
      </c>
      <c r="E70" s="954" t="s">
        <v>918</v>
      </c>
      <c r="F70" s="721" t="s">
        <v>576</v>
      </c>
      <c r="G70" s="742"/>
      <c r="H70" s="519"/>
      <c r="I70" s="742"/>
      <c r="J70" s="519"/>
      <c r="K70" s="289"/>
      <c r="X70" s="758">
        <v>0</v>
      </c>
    </row>
    <row s="1635" customFormat="1" customHeight="1" ht="22.5">
      <c r="A71" s="2392"/>
      <c r="B71" s="511"/>
      <c r="D71" s="665" t="s">
        <v>93</v>
      </c>
      <c r="E71" s="666" t="s">
        <v>919</v>
      </c>
      <c r="F71" s="660" t="s">
        <v>879</v>
      </c>
      <c r="G71" s="557"/>
      <c r="H71" s="1030"/>
      <c r="I71" s="557"/>
      <c r="J71" s="1030"/>
      <c r="K71" s="302"/>
      <c r="X71" s="758">
        <v>0</v>
      </c>
    </row>
    <row s="1635" customFormat="1" customHeight="1" ht="56.25">
      <c r="A72" s="2392"/>
      <c r="B72" s="511"/>
      <c r="D72" s="665" t="s">
        <v>94</v>
      </c>
      <c r="E72" s="666" t="s">
        <v>920</v>
      </c>
      <c r="F72" s="721" t="s">
        <v>576</v>
      </c>
      <c r="G72" s="742"/>
      <c r="H72" s="1023"/>
      <c r="I72" s="742"/>
      <c r="J72" s="1023"/>
      <c r="K72" s="302"/>
      <c r="X72" s="758">
        <v>0</v>
      </c>
    </row>
    <row s="1635" customFormat="1" customHeight="1" ht="33.75">
      <c r="A73" s="2392"/>
      <c r="B73" s="511"/>
      <c r="D73" s="665" t="s">
        <v>102</v>
      </c>
      <c r="E73" s="666" t="s">
        <v>921</v>
      </c>
      <c r="F73" s="726" t="s">
        <v>837</v>
      </c>
      <c r="G73" s="668"/>
      <c r="H73" s="1023"/>
      <c r="I73" s="668"/>
      <c r="J73" s="1023"/>
      <c r="K73" s="289"/>
      <c r="X73" s="758">
        <v>0</v>
      </c>
    </row>
    <row s="1635" customFormat="1" customHeight="1" ht="22.5">
      <c r="A74" s="2392"/>
      <c r="B74" s="511" t="s">
        <v>606</v>
      </c>
      <c r="D74" s="665" t="s">
        <v>95</v>
      </c>
      <c r="E74" s="666" t="s">
        <v>922</v>
      </c>
      <c r="F74" s="726" t="s">
        <v>325</v>
      </c>
      <c r="G74" s="382"/>
      <c r="H74" s="1023"/>
      <c r="I74" s="382"/>
      <c r="J74" s="1023"/>
      <c r="K74" s="289" t="s">
        <v>649</v>
      </c>
      <c r="X74" s="758">
        <v>0</v>
      </c>
    </row>
    <row s="1635" customFormat="1" customHeight="1" ht="45">
      <c r="A75" s="2392"/>
      <c r="B75" s="511" t="s">
        <v>606</v>
      </c>
      <c r="D75" s="665" t="s">
        <v>670</v>
      </c>
      <c r="E75" s="667" t="s">
        <v>923</v>
      </c>
      <c r="F75" s="721" t="s">
        <v>325</v>
      </c>
      <c r="G75" s="382"/>
      <c r="H75" s="1023"/>
      <c r="I75" s="382"/>
      <c r="J75" s="1023"/>
      <c r="K75" s="289" t="s">
        <v>649</v>
      </c>
      <c r="X75" s="758">
        <v>0</v>
      </c>
    </row>
    <row s="1635" customFormat="1" customHeight="1" ht="11.549999999999999">
      <c r="A76" s="1033"/>
      <c r="B76" s="518"/>
      <c r="D76" s="1034"/>
      <c r="E76" s="1035"/>
      <c r="X76" s="509">
        <v>11</v>
      </c>
    </row>
    <row s="1635" customFormat="1" customHeight="1" ht="11.25" hidden="1">
      <c r="A77" s="2392" t="s">
        <v>924</v>
      </c>
      <c r="B77" s="511"/>
      <c r="D77" s="665">
        <v>1</v>
      </c>
      <c r="E77" s="666" t="s">
        <v>925</v>
      </c>
      <c r="F77" s="721" t="s">
        <v>827</v>
      </c>
      <c r="G77" s="724"/>
      <c r="H77" s="1023"/>
      <c r="I77" s="724"/>
      <c r="J77" s="1023"/>
      <c r="K77" s="289" t="s">
        <v>926</v>
      </c>
      <c r="X77" s="758">
        <v>0</v>
      </c>
    </row>
    <row s="1635" customFormat="1" customHeight="1" ht="11.25" hidden="1">
      <c r="A78" s="2392"/>
      <c r="B78" s="511"/>
      <c r="D78" s="665" t="s">
        <v>113</v>
      </c>
      <c r="E78" s="666" t="s">
        <v>927</v>
      </c>
      <c r="F78" s="721" t="s">
        <v>827</v>
      </c>
      <c r="G78" s="724"/>
      <c r="H78" s="1023"/>
      <c r="I78" s="724"/>
      <c r="J78" s="1023"/>
      <c r="K78" s="289" t="s">
        <v>928</v>
      </c>
      <c r="X78" s="758">
        <v>0</v>
      </c>
    </row>
    <row s="1635" customFormat="1" customHeight="1" ht="22.5" hidden="1">
      <c r="A79" s="2392"/>
      <c r="B79" s="511"/>
      <c r="D79" s="665" t="s">
        <v>93</v>
      </c>
      <c r="E79" s="722" t="s">
        <v>929</v>
      </c>
      <c r="F79" s="660" t="s">
        <v>876</v>
      </c>
      <c r="G79" s="724"/>
      <c r="H79" s="1023"/>
      <c r="I79" s="724"/>
      <c r="J79" s="1023"/>
      <c r="K79" s="289" t="s">
        <v>930</v>
      </c>
      <c r="X79" s="758">
        <v>0</v>
      </c>
    </row>
    <row s="1635" customFormat="1" customHeight="1" ht="11.25" hidden="1">
      <c r="A80" s="2392"/>
      <c r="B80" s="511"/>
      <c r="D80" s="665" t="s">
        <v>343</v>
      </c>
      <c r="E80" s="723" t="s">
        <v>931</v>
      </c>
      <c r="F80" s="660" t="s">
        <v>876</v>
      </c>
      <c r="G80" s="724"/>
      <c r="H80" s="1023"/>
      <c r="I80" s="724"/>
      <c r="J80" s="1023"/>
      <c r="K80" s="289"/>
      <c r="X80" s="758">
        <v>0</v>
      </c>
    </row>
    <row s="1635" customFormat="1" customHeight="1" ht="11.25" hidden="1">
      <c r="A81" s="2392"/>
      <c r="B81" s="511"/>
      <c r="D81" s="665" t="s">
        <v>351</v>
      </c>
      <c r="E81" s="723" t="s">
        <v>932</v>
      </c>
      <c r="F81" s="660" t="s">
        <v>876</v>
      </c>
      <c r="G81" s="724"/>
      <c r="H81" s="1023"/>
      <c r="I81" s="724"/>
      <c r="J81" s="1023"/>
      <c r="K81" s="289"/>
      <c r="X81" s="758">
        <v>0</v>
      </c>
    </row>
    <row s="1635" customFormat="1" customHeight="1" ht="11.25" hidden="1">
      <c r="A82" s="2392"/>
      <c r="B82" s="511"/>
      <c r="D82" s="665" t="s">
        <v>353</v>
      </c>
      <c r="E82" s="723" t="s">
        <v>933</v>
      </c>
      <c r="F82" s="660" t="s">
        <v>876</v>
      </c>
      <c r="G82" s="724"/>
      <c r="H82" s="1023"/>
      <c r="I82" s="724"/>
      <c r="J82" s="1023"/>
      <c r="K82" s="289"/>
      <c r="X82" s="758">
        <v>0</v>
      </c>
    </row>
    <row s="1635" customFormat="1" customHeight="1" ht="11.25" hidden="1">
      <c r="A83" s="2392"/>
      <c r="B83" s="511"/>
      <c r="D83" s="665" t="s">
        <v>355</v>
      </c>
      <c r="E83" s="723" t="s">
        <v>934</v>
      </c>
      <c r="F83" s="660" t="s">
        <v>876</v>
      </c>
      <c r="G83" s="724"/>
      <c r="H83" s="1023"/>
      <c r="I83" s="724"/>
      <c r="J83" s="1023"/>
      <c r="K83" s="289"/>
      <c r="X83" s="758">
        <v>0</v>
      </c>
    </row>
    <row s="1635" customFormat="1" customHeight="1" ht="11.25" hidden="1">
      <c r="A84" s="2392"/>
      <c r="B84" s="511"/>
      <c r="D84" s="665" t="s">
        <v>935</v>
      </c>
      <c r="E84" s="723" t="s">
        <v>936</v>
      </c>
      <c r="F84" s="660" t="s">
        <v>876</v>
      </c>
      <c r="G84" s="724"/>
      <c r="H84" s="1023"/>
      <c r="I84" s="724"/>
      <c r="J84" s="1023"/>
      <c r="K84" s="289"/>
      <c r="X84" s="758">
        <v>0</v>
      </c>
    </row>
    <row s="1635" customFormat="1" customHeight="1" ht="11.25" hidden="1">
      <c r="A85" s="2392"/>
      <c r="B85" s="511"/>
      <c r="D85" s="665" t="s">
        <v>937</v>
      </c>
      <c r="E85" s="723" t="s">
        <v>938</v>
      </c>
      <c r="F85" s="660" t="s">
        <v>876</v>
      </c>
      <c r="G85" s="724"/>
      <c r="H85" s="1023"/>
      <c r="I85" s="724"/>
      <c r="J85" s="1023"/>
      <c r="K85" s="289"/>
      <c r="X85" s="758">
        <v>0</v>
      </c>
    </row>
    <row s="1635" customFormat="1" customHeight="1" ht="11.25" hidden="1">
      <c r="A86" s="2392"/>
      <c r="B86" s="511"/>
      <c r="D86" s="665" t="s">
        <v>939</v>
      </c>
      <c r="E86" s="723" t="s">
        <v>940</v>
      </c>
      <c r="F86" s="660" t="s">
        <v>876</v>
      </c>
      <c r="G86" s="724"/>
      <c r="H86" s="1023"/>
      <c r="I86" s="724"/>
      <c r="J86" s="1023"/>
      <c r="K86" s="289"/>
      <c r="X86" s="758">
        <v>0</v>
      </c>
    </row>
    <row s="1635" customFormat="1" customHeight="1" ht="45" hidden="1">
      <c r="A87" s="2392"/>
      <c r="B87" s="511"/>
      <c r="D87" s="665" t="s">
        <v>94</v>
      </c>
      <c r="E87" s="666" t="s">
        <v>941</v>
      </c>
      <c r="F87" s="660" t="s">
        <v>876</v>
      </c>
      <c r="G87" s="724"/>
      <c r="H87" s="1023"/>
      <c r="I87" s="724"/>
      <c r="J87" s="1023"/>
      <c r="K87" s="289" t="s">
        <v>942</v>
      </c>
      <c r="X87" s="758">
        <v>0</v>
      </c>
    </row>
    <row s="1635" customFormat="1" customHeight="1" ht="11.25" hidden="1">
      <c r="A88" s="2392"/>
      <c r="B88" s="511"/>
      <c r="D88" s="665" t="s">
        <v>771</v>
      </c>
      <c r="E88" s="723" t="s">
        <v>931</v>
      </c>
      <c r="F88" s="660" t="s">
        <v>876</v>
      </c>
      <c r="G88" s="724"/>
      <c r="H88" s="1023"/>
      <c r="I88" s="724"/>
      <c r="J88" s="1023"/>
      <c r="K88" s="289"/>
      <c r="X88" s="758">
        <v>0</v>
      </c>
    </row>
    <row s="1635" customFormat="1" customHeight="1" ht="11.25" hidden="1">
      <c r="A89" s="2392"/>
      <c r="B89" s="511"/>
      <c r="D89" s="665" t="s">
        <v>813</v>
      </c>
      <c r="E89" s="723" t="s">
        <v>932</v>
      </c>
      <c r="F89" s="660" t="s">
        <v>876</v>
      </c>
      <c r="G89" s="724"/>
      <c r="H89" s="1023"/>
      <c r="I89" s="724"/>
      <c r="J89" s="1023"/>
      <c r="K89" s="289"/>
      <c r="X89" s="758">
        <v>0</v>
      </c>
    </row>
    <row s="1635" customFormat="1" customHeight="1" ht="11.25" hidden="1">
      <c r="A90" s="2392"/>
      <c r="B90" s="511"/>
      <c r="D90" s="665" t="s">
        <v>816</v>
      </c>
      <c r="E90" s="723" t="s">
        <v>933</v>
      </c>
      <c r="F90" s="660" t="s">
        <v>876</v>
      </c>
      <c r="G90" s="724"/>
      <c r="H90" s="1023"/>
      <c r="I90" s="724"/>
      <c r="J90" s="1023"/>
      <c r="K90" s="289"/>
      <c r="X90" s="758">
        <v>0</v>
      </c>
    </row>
    <row s="1635" customFormat="1" customHeight="1" ht="11.25" hidden="1">
      <c r="A91" s="2392"/>
      <c r="B91" s="511"/>
      <c r="D91" s="665" t="s">
        <v>894</v>
      </c>
      <c r="E91" s="723" t="s">
        <v>934</v>
      </c>
      <c r="F91" s="660" t="s">
        <v>876</v>
      </c>
      <c r="G91" s="724"/>
      <c r="H91" s="1023"/>
      <c r="I91" s="724"/>
      <c r="J91" s="1023"/>
      <c r="K91" s="289"/>
      <c r="X91" s="758">
        <v>0</v>
      </c>
    </row>
    <row s="1635" customFormat="1" customHeight="1" ht="11.25" hidden="1">
      <c r="A92" s="2392"/>
      <c r="B92" s="511"/>
      <c r="D92" s="665" t="s">
        <v>896</v>
      </c>
      <c r="E92" s="723" t="s">
        <v>936</v>
      </c>
      <c r="F92" s="660" t="s">
        <v>876</v>
      </c>
      <c r="G92" s="724"/>
      <c r="H92" s="1023"/>
      <c r="I92" s="724"/>
      <c r="J92" s="1023"/>
      <c r="K92" s="289"/>
      <c r="X92" s="758">
        <v>0</v>
      </c>
    </row>
    <row s="1635" customFormat="1" customHeight="1" ht="11.25" hidden="1">
      <c r="A93" s="2392"/>
      <c r="B93" s="511"/>
      <c r="D93" s="665" t="s">
        <v>943</v>
      </c>
      <c r="E93" s="723" t="s">
        <v>938</v>
      </c>
      <c r="F93" s="660" t="s">
        <v>876</v>
      </c>
      <c r="G93" s="724"/>
      <c r="H93" s="1023"/>
      <c r="I93" s="724"/>
      <c r="J93" s="1023"/>
      <c r="K93" s="289"/>
      <c r="X93" s="758">
        <v>0</v>
      </c>
    </row>
    <row s="1635" customFormat="1" customHeight="1" ht="11.25" hidden="1">
      <c r="A94" s="2392"/>
      <c r="B94" s="511"/>
      <c r="D94" s="665" t="s">
        <v>944</v>
      </c>
      <c r="E94" s="723" t="s">
        <v>940</v>
      </c>
      <c r="F94" s="660" t="s">
        <v>876</v>
      </c>
      <c r="G94" s="724"/>
      <c r="H94" s="1023"/>
      <c r="I94" s="724"/>
      <c r="J94" s="1023"/>
      <c r="K94" s="289"/>
      <c r="X94" s="758">
        <v>0</v>
      </c>
    </row>
    <row s="1635" customFormat="1" customHeight="1" ht="24.75" hidden="1">
      <c r="A95" s="2392"/>
      <c r="B95" s="511"/>
      <c r="D95" s="665" t="s">
        <v>102</v>
      </c>
      <c r="E95" s="666" t="s">
        <v>945</v>
      </c>
      <c r="F95" s="725" t="s">
        <v>576</v>
      </c>
      <c r="G95" s="727"/>
      <c r="H95" s="1023"/>
      <c r="I95" s="727"/>
      <c r="J95" s="1023"/>
      <c r="K95" s="289" t="s">
        <v>946</v>
      </c>
      <c r="X95" s="758">
        <v>0</v>
      </c>
    </row>
    <row s="1635" customFormat="1" customHeight="1" ht="33.75" hidden="1">
      <c r="A96" s="2392"/>
      <c r="B96" s="511"/>
      <c r="D96" s="665" t="s">
        <v>95</v>
      </c>
      <c r="E96" s="666" t="s">
        <v>947</v>
      </c>
      <c r="F96" s="726" t="s">
        <v>837</v>
      </c>
      <c r="G96" s="728"/>
      <c r="H96" s="1023"/>
      <c r="I96" s="728"/>
      <c r="J96" s="1023"/>
      <c r="K96" s="289"/>
      <c r="X96" s="758">
        <v>0</v>
      </c>
    </row>
    <row s="1635" customFormat="1" customHeight="1" ht="22.5" hidden="1">
      <c r="A97" s="2392"/>
      <c r="B97" s="511" t="s">
        <v>606</v>
      </c>
      <c r="D97" s="665" t="s">
        <v>96</v>
      </c>
      <c r="E97" s="666" t="s">
        <v>948</v>
      </c>
      <c r="F97" s="726" t="s">
        <v>325</v>
      </c>
      <c r="G97" s="385"/>
      <c r="H97" s="1023"/>
      <c r="I97" s="385"/>
      <c r="J97" s="1023"/>
      <c r="K97" s="289" t="s">
        <v>649</v>
      </c>
      <c r="X97" s="758">
        <v>0</v>
      </c>
    </row>
    <row s="1635" customFormat="1" customHeight="1" ht="45" hidden="1">
      <c r="A98" s="2392"/>
      <c r="B98" s="511" t="s">
        <v>606</v>
      </c>
      <c r="D98" s="665" t="s">
        <v>949</v>
      </c>
      <c r="E98" s="667" t="s">
        <v>950</v>
      </c>
      <c r="F98" s="721" t="s">
        <v>325</v>
      </c>
      <c r="G98" s="385"/>
      <c r="H98" s="1023"/>
      <c r="I98" s="385"/>
      <c r="J98" s="1023"/>
      <c r="K98" s="289" t="s">
        <v>649</v>
      </c>
      <c r="X98" s="758">
        <v>0</v>
      </c>
    </row>
    <row s="1635" customFormat="1" customHeight="1" ht="95.25" hidden="1">
      <c r="A99" s="2392"/>
      <c r="B99" s="511" t="s">
        <v>606</v>
      </c>
      <c r="D99" s="665" t="s">
        <v>114</v>
      </c>
      <c r="E99" s="666" t="s">
        <v>951</v>
      </c>
      <c r="F99" s="721" t="s">
        <v>325</v>
      </c>
      <c r="G99" s="385"/>
      <c r="H99" s="1023"/>
      <c r="I99" s="385"/>
      <c r="J99" s="1023"/>
      <c r="K99" s="289" t="s">
        <v>649</v>
      </c>
      <c r="X99" s="758">
        <v>0</v>
      </c>
    </row>
    <row s="1635" customFormat="1" customHeight="1" ht="22.5" hidden="1">
      <c r="A100" s="2392"/>
      <c r="B100" s="511" t="s">
        <v>606</v>
      </c>
      <c r="D100" s="665" t="s">
        <v>150</v>
      </c>
      <c r="E100" s="666" t="s">
        <v>952</v>
      </c>
      <c r="F100" s="721" t="s">
        <v>325</v>
      </c>
      <c r="G100" s="385"/>
      <c r="H100" s="1023"/>
      <c r="I100" s="385"/>
      <c r="J100" s="1023"/>
      <c r="K100" s="289" t="s">
        <v>649</v>
      </c>
      <c r="X100" s="758">
        <v>0</v>
      </c>
    </row>
    <row s="1635" customFormat="1" customHeight="1" ht="11.549999999999999">
      <c r="A101" s="1033"/>
      <c r="B101" s="518"/>
      <c r="D101" s="1034"/>
      <c r="E101" s="1035"/>
      <c r="X101" s="509">
        <v>11</v>
      </c>
    </row>
    <row customHeight="1" ht="22.5" hidden="1">
      <c r="A102" s="536" t="s">
        <v>85</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56DC3-0858-098D-BF38-2AA36DA33C4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горячего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"Мурманэнергосбыт"</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91</v>
      </c>
      <c r="E10" s="523" t="s">
        <v>92</v>
      </c>
      <c r="F10" s="523" t="s">
        <v>111</v>
      </c>
      <c r="G10" s="2133" t="s">
        <v>91</v>
      </c>
      <c r="H10" s="2134"/>
      <c r="I10" s="523" t="s">
        <v>92</v>
      </c>
      <c r="J10" s="523" t="s">
        <v>111</v>
      </c>
      <c r="K10" s="2133" t="s">
        <v>91</v>
      </c>
      <c r="L10" s="2134"/>
      <c r="M10" s="523" t="s">
        <v>92</v>
      </c>
      <c r="N10" s="1627"/>
      <c r="AM10" s="583">
        <v>23</v>
      </c>
    </row>
    <row s="1853" customFormat="1" customHeight="1" ht="11.25" hidden="1">
      <c r="A11" s="593"/>
      <c r="B11" s="593"/>
      <c r="C11" s="593"/>
      <c r="D11" s="594" t="s">
        <v>112</v>
      </c>
      <c r="E11" s="594" t="s">
        <v>113</v>
      </c>
      <c r="F11" s="594" t="s">
        <v>93</v>
      </c>
      <c r="G11" s="2115" t="s">
        <v>94</v>
      </c>
      <c r="H11" s="2116"/>
      <c r="I11" s="594" t="s">
        <v>102</v>
      </c>
      <c r="J11" s="594" t="s">
        <v>95</v>
      </c>
      <c r="K11" s="2117" t="s">
        <v>96</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112</v>
      </c>
      <c r="E13" s="2109"/>
      <c r="F13" s="2112" t="s">
        <v>64</v>
      </c>
      <c r="G13" s="2113"/>
      <c r="H13" s="2114">
        <v>1</v>
      </c>
      <c r="I13" s="2105" t="str">
        <f>IF(U13="","",INDEX(TERRITORY_MR_LIST,MATCH(U13,TERRITORY_LIST_ID,0)))</f>
        <v/>
      </c>
      <c r="J13" s="2107" t="s">
        <v>19</v>
      </c>
      <c r="K13" s="602"/>
      <c r="L13" s="527" t="s">
        <v>112</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85</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1BE8D-F588-EBD9-B006-EE4916FA9BE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259</v>
      </c>
      <c r="D3" s="689" t="str">
        <f>B3&amp;".1"</f>
        <v>.1</v>
      </c>
      <c r="E3" s="690" t="s">
        <v>953</v>
      </c>
      <c r="F3" s="691" t="s">
        <v>325</v>
      </c>
      <c r="G3" s="686"/>
      <c r="H3" s="401"/>
      <c r="I3" s="686"/>
      <c r="J3" s="401"/>
      <c r="K3" s="289" t="s">
        <v>954</v>
      </c>
      <c r="V3" s="505">
        <v>0</v>
      </c>
    </row>
    <row customHeight="1" ht="15" hidden="1">
      <c r="A4" s="505"/>
      <c r="B4" s="2397"/>
      <c r="C4" s="2398"/>
      <c r="D4" s="689" t="str">
        <f>B3&amp;".2"</f>
        <v>.2</v>
      </c>
      <c r="E4" s="690" t="s">
        <v>955</v>
      </c>
      <c r="F4" s="691" t="s">
        <v>325</v>
      </c>
      <c r="G4" s="1738" t="s">
        <v>28</v>
      </c>
      <c r="H4" s="401"/>
      <c r="I4" s="1738" t="s">
        <v>28</v>
      </c>
      <c r="J4" s="401"/>
      <c r="K4" s="289" t="s">
        <v>956</v>
      </c>
      <c r="V4" s="505">
        <v>0</v>
      </c>
    </row>
    <row s="1366" customFormat="1" customHeight="1" ht="15" hidden="1">
      <c r="C5" s="672"/>
      <c r="U5" s="420"/>
      <c r="V5" s="417">
        <v>0</v>
      </c>
    </row>
    <row customHeight="1" ht="22.5" hidden="1">
      <c r="A6" s="505"/>
      <c r="B6" s="2397"/>
      <c r="C6" s="2398" t="s">
        <v>259</v>
      </c>
      <c r="D6" s="689" t="str">
        <f>B6&amp;".1"</f>
        <v>.1</v>
      </c>
      <c r="E6" s="690" t="s">
        <v>957</v>
      </c>
      <c r="F6" s="691" t="s">
        <v>325</v>
      </c>
      <c r="G6" s="686"/>
      <c r="H6" s="401"/>
      <c r="I6" s="686"/>
      <c r="J6" s="401"/>
      <c r="K6" s="289" t="s">
        <v>958</v>
      </c>
      <c r="V6" s="505">
        <v>0</v>
      </c>
    </row>
    <row customHeight="1" ht="15" hidden="1">
      <c r="A7" s="505"/>
      <c r="B7" s="2397"/>
      <c r="C7" s="2398"/>
      <c r="D7" s="689" t="str">
        <f>B6&amp;".2"</f>
        <v>.2</v>
      </c>
      <c r="E7" s="690" t="s">
        <v>955</v>
      </c>
      <c r="F7" s="691" t="s">
        <v>325</v>
      </c>
      <c r="G7" s="1738" t="s">
        <v>28</v>
      </c>
      <c r="H7" s="401"/>
      <c r="I7" s="1738" t="s">
        <v>28</v>
      </c>
      <c r="J7" s="401"/>
      <c r="K7" s="289" t="s">
        <v>956</v>
      </c>
      <c r="V7" s="505">
        <v>0</v>
      </c>
    </row>
    <row s="1366" customFormat="1" customHeight="1" ht="15" hidden="1">
      <c r="C8" s="672"/>
      <c r="U8" s="420"/>
      <c r="V8" s="417">
        <v>0</v>
      </c>
    </row>
    <row customHeight="1" ht="22.5" hidden="1">
      <c r="A9" s="505"/>
      <c r="B9" s="2397"/>
      <c r="C9" s="2398" t="s">
        <v>259</v>
      </c>
      <c r="D9" s="689" t="str">
        <f>B9&amp;".1"</f>
        <v>.1</v>
      </c>
      <c r="E9" s="690" t="s">
        <v>959</v>
      </c>
      <c r="F9" s="691" t="s">
        <v>325</v>
      </c>
      <c r="G9" s="697" t="s">
        <v>28</v>
      </c>
      <c r="H9" s="401" t="s">
        <v>28</v>
      </c>
      <c r="I9" s="697" t="s">
        <v>28</v>
      </c>
      <c r="J9" s="401" t="s">
        <v>28</v>
      </c>
      <c r="K9" s="289"/>
      <c r="V9" s="505">
        <v>0</v>
      </c>
    </row>
    <row customHeight="1" ht="15" hidden="1">
      <c r="A10" s="505"/>
      <c r="B10" s="2397"/>
      <c r="C10" s="2398"/>
      <c r="D10" s="689" t="str">
        <f>B9&amp;".2"</f>
        <v>.2</v>
      </c>
      <c r="E10" s="690" t="s">
        <v>960</v>
      </c>
      <c r="F10" s="691" t="s">
        <v>325</v>
      </c>
      <c r="G10" s="1732" t="s">
        <v>28</v>
      </c>
      <c r="H10" s="401" t="s">
        <v>28</v>
      </c>
      <c r="I10" s="1732" t="s">
        <v>28</v>
      </c>
      <c r="J10" s="401" t="s">
        <v>28</v>
      </c>
      <c r="K10" s="289" t="s">
        <v>961</v>
      </c>
      <c r="V10" s="505">
        <v>0</v>
      </c>
    </row>
    <row customHeight="1" ht="15" hidden="1">
      <c r="A11" s="505"/>
      <c r="B11" s="2397"/>
      <c r="C11" s="2398"/>
      <c r="D11" s="689" t="str">
        <f>B9&amp;".3"</f>
        <v>.3</v>
      </c>
      <c r="E11" s="690" t="s">
        <v>962</v>
      </c>
      <c r="F11" s="691" t="s">
        <v>325</v>
      </c>
      <c r="G11" s="1732" t="s">
        <v>28</v>
      </c>
      <c r="H11" s="401" t="s">
        <v>28</v>
      </c>
      <c r="I11" s="1732" t="s">
        <v>28</v>
      </c>
      <c r="J11" s="401" t="s">
        <v>28</v>
      </c>
      <c r="K11" s="289" t="s">
        <v>963</v>
      </c>
      <c r="V11" s="505">
        <v>0</v>
      </c>
    </row>
    <row s="1366" customFormat="1" customHeight="1" ht="15" hidden="1">
      <c r="C12" s="672"/>
      <c r="U12" s="420"/>
      <c r="V12" s="417">
        <v>0</v>
      </c>
    </row>
    <row customHeight="1" ht="33.75" hidden="1">
      <c r="A13" s="505"/>
      <c r="B13" s="2397"/>
      <c r="C13" s="2398" t="s">
        <v>259</v>
      </c>
      <c r="D13" s="689" t="str">
        <f>B13&amp;".1"</f>
        <v>.1</v>
      </c>
      <c r="E13" s="690" t="s">
        <v>964</v>
      </c>
      <c r="F13" s="691" t="s">
        <v>325</v>
      </c>
      <c r="G13" s="697" t="s">
        <v>28</v>
      </c>
      <c r="H13" s="401" t="s">
        <v>28</v>
      </c>
      <c r="I13" s="697" t="s">
        <v>28</v>
      </c>
      <c r="J13" s="401" t="s">
        <v>28</v>
      </c>
      <c r="K13" s="289" t="s">
        <v>965</v>
      </c>
      <c r="V13" s="505">
        <v>0</v>
      </c>
    </row>
    <row customHeight="1" ht="15" hidden="1">
      <c r="B14" s="2397"/>
      <c r="C14" s="2398"/>
      <c r="D14" s="689" t="str">
        <f>B13&amp;".2"</f>
        <v>.2</v>
      </c>
      <c r="E14" s="690" t="s">
        <v>966</v>
      </c>
      <c r="F14" s="691" t="s">
        <v>325</v>
      </c>
      <c r="G14" s="1732" t="s">
        <v>28</v>
      </c>
      <c r="H14" s="401" t="s">
        <v>28</v>
      </c>
      <c r="I14" s="1732" t="s">
        <v>28</v>
      </c>
      <c r="J14" s="401" t="s">
        <v>28</v>
      </c>
      <c r="K14" s="289" t="s">
        <v>967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"Мурманэнергосбыт"</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320</v>
      </c>
      <c r="V26" s="505">
        <v>15</v>
      </c>
    </row>
    <row s="1635" customFormat="1" customHeight="1" ht="15.75">
      <c r="A27" s="759"/>
      <c r="C27" s="176"/>
      <c r="D27" s="711"/>
      <c r="E27" s="2367" t="s">
        <v>582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583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319</v>
      </c>
      <c r="E29" s="2370"/>
      <c r="F29" s="2370"/>
      <c r="G29" s="887"/>
      <c r="H29" s="887"/>
      <c r="I29" s="887"/>
      <c r="J29" s="888"/>
      <c r="K29" s="2195"/>
      <c r="U29" s="675"/>
      <c r="V29" s="758">
        <v>15</v>
      </c>
    </row>
    <row customHeight="1" ht="35.699999999999996">
      <c r="C30" s="176"/>
      <c r="D30" s="761" t="s">
        <v>91</v>
      </c>
      <c r="E30" s="760" t="s">
        <v>321</v>
      </c>
      <c r="F30" s="760" t="s">
        <v>584</v>
      </c>
      <c r="G30" s="808" t="s">
        <v>322</v>
      </c>
      <c r="H30" s="807" t="s">
        <v>409</v>
      </c>
      <c r="I30" s="684" t="s">
        <v>322</v>
      </c>
      <c r="J30" s="465" t="s">
        <v>409</v>
      </c>
      <c r="K30" s="2201"/>
      <c r="V30" s="505">
        <v>34</v>
      </c>
    </row>
    <row customHeight="1" ht="15" hidden="1">
      <c r="C31" s="176"/>
      <c r="D31" s="593"/>
      <c r="E31" s="593"/>
      <c r="F31" s="593"/>
      <c r="G31" s="659"/>
      <c r="H31" s="659"/>
      <c r="I31" s="659"/>
      <c r="J31" s="659"/>
      <c r="K31" s="289"/>
      <c r="V31" s="505">
        <v>0</v>
      </c>
    </row>
    <row customHeight="1" ht="24">
      <c r="A32" s="505"/>
      <c r="B32" s="505" t="s">
        <v>968</v>
      </c>
      <c r="C32" s="526"/>
      <c r="D32" s="692">
        <v>1</v>
      </c>
      <c r="E32" s="693" t="s">
        <v>969</v>
      </c>
      <c r="F32" s="691" t="s">
        <v>325</v>
      </c>
      <c r="G32" s="813" t="s">
        <v>325</v>
      </c>
      <c r="H32" s="813" t="s">
        <v>325</v>
      </c>
      <c r="I32" s="691" t="s">
        <v>325</v>
      </c>
      <c r="J32" s="691" t="s">
        <v>325</v>
      </c>
      <c r="K32" s="289"/>
      <c r="V32" s="505">
        <v>23</v>
      </c>
    </row>
    <row customHeight="1" ht="11.549999999999999">
      <c r="A33" s="505"/>
      <c r="C33" s="505"/>
      <c r="D33" s="347"/>
      <c r="E33" s="580" t="s">
        <v>604</v>
      </c>
      <c r="F33" s="572"/>
      <c r="G33" s="572"/>
      <c r="H33" s="572"/>
      <c r="I33" s="572"/>
      <c r="J33" s="572"/>
      <c r="K33" s="573"/>
      <c r="U33" s="505"/>
      <c r="V33" s="505">
        <v>11</v>
      </c>
    </row>
    <row customHeight="1" ht="24">
      <c r="A34" s="505"/>
      <c r="B34" s="581" t="s">
        <v>654</v>
      </c>
      <c r="C34" s="526"/>
      <c r="D34" s="692">
        <v>2</v>
      </c>
      <c r="E34" s="693" t="s">
        <v>970</v>
      </c>
      <c r="F34" s="820" t="s">
        <v>325</v>
      </c>
      <c r="G34" s="820" t="s">
        <v>325</v>
      </c>
      <c r="H34" s="820" t="s">
        <v>325</v>
      </c>
      <c r="I34" s="691"/>
      <c r="J34" s="691"/>
      <c r="K34" s="289"/>
      <c r="V34" s="505">
        <v>23</v>
      </c>
    </row>
    <row customHeight="1" ht="11.549999999999999">
      <c r="A35" s="505"/>
      <c r="C35" s="505"/>
      <c r="D35" s="347"/>
      <c r="E35" s="580" t="s">
        <v>971</v>
      </c>
      <c r="F35" s="572"/>
      <c r="G35" s="694"/>
      <c r="H35" s="572"/>
      <c r="I35" s="694"/>
      <c r="J35" s="572"/>
      <c r="K35" s="573"/>
      <c r="U35" s="505"/>
      <c r="V35" s="505">
        <v>11</v>
      </c>
    </row>
    <row customHeight="1" ht="71.25">
      <c r="A36" s="505"/>
      <c r="B36" s="505" t="s">
        <v>972</v>
      </c>
      <c r="C36" s="526"/>
      <c r="D36" s="692">
        <v>3</v>
      </c>
      <c r="E36" s="693" t="s">
        <v>973</v>
      </c>
      <c r="F36" s="695" t="s">
        <v>325</v>
      </c>
      <c r="G36" s="814" t="s">
        <v>974</v>
      </c>
      <c r="H36" s="813" t="s">
        <v>325</v>
      </c>
      <c r="I36" s="524" t="s">
        <v>974</v>
      </c>
      <c r="J36" s="691" t="s">
        <v>325</v>
      </c>
      <c r="K36" s="289" t="s">
        <v>975</v>
      </c>
      <c r="V36" s="505">
        <v>68</v>
      </c>
    </row>
    <row customHeight="1" ht="11.549999999999999">
      <c r="A37" s="505"/>
      <c r="C37" s="505"/>
      <c r="D37" s="347"/>
      <c r="E37" s="580" t="s">
        <v>976</v>
      </c>
      <c r="F37" s="572"/>
      <c r="G37" s="694"/>
      <c r="H37" s="694"/>
      <c r="I37" s="694"/>
      <c r="J37" s="694"/>
      <c r="K37" s="573"/>
      <c r="U37" s="505"/>
      <c r="V37" s="505">
        <v>11</v>
      </c>
    </row>
    <row customHeight="1" ht="71.25">
      <c r="A38" s="505"/>
      <c r="B38" s="505" t="s">
        <v>977</v>
      </c>
      <c r="C38" s="526"/>
      <c r="D38" s="692">
        <v>4</v>
      </c>
      <c r="E38" s="693" t="s">
        <v>978</v>
      </c>
      <c r="F38" s="695" t="s">
        <v>325</v>
      </c>
      <c r="G38" s="814" t="s">
        <v>974</v>
      </c>
      <c r="H38" s="815" t="s">
        <v>325</v>
      </c>
      <c r="I38" s="524" t="s">
        <v>974</v>
      </c>
      <c r="J38" s="521" t="s">
        <v>325</v>
      </c>
      <c r="K38" s="679" t="s">
        <v>979</v>
      </c>
      <c r="V38" s="505">
        <v>68</v>
      </c>
    </row>
    <row customHeight="1" ht="11.549999999999999">
      <c r="A39" s="505"/>
      <c r="C39" s="505"/>
      <c r="D39" s="347"/>
      <c r="E39" s="580" t="s">
        <v>980</v>
      </c>
      <c r="F39" s="572"/>
      <c r="G39" s="572"/>
      <c r="H39" s="696"/>
      <c r="I39" s="572"/>
      <c r="J39" s="696"/>
      <c r="K39" s="573"/>
      <c r="U39" s="505"/>
      <c r="V39" s="505">
        <v>11</v>
      </c>
    </row>
    <row customHeight="1" ht="22.5" hidden="1">
      <c r="A40" s="449" t="s">
        <v>85</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3904C-0F78-DDBE-BFF8-71F7A98F61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981</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"Мурманэнергосбыт"</v>
      </c>
      <c r="G6" s="2249"/>
      <c r="H6" s="2249"/>
      <c r="I6" s="2249"/>
      <c r="J6" s="2249"/>
      <c r="K6" s="2249"/>
      <c r="M6" s="582"/>
      <c r="AB6" s="1148"/>
      <c r="AE6" s="1631">
        <v>16</v>
      </c>
    </row>
    <row customHeight="1" ht="10.5">
      <c r="AE7" s="758">
        <v>10</v>
      </c>
    </row>
    <row customHeight="1" ht="10.5">
      <c r="A8" s="1051"/>
      <c r="B8" s="1051"/>
      <c r="C8" s="1051"/>
      <c r="F8" s="2101" t="s">
        <v>319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91</v>
      </c>
      <c r="G9" s="2127" t="s">
        <v>981</v>
      </c>
      <c r="H9" s="2175" t="s">
        <v>982</v>
      </c>
      <c r="I9" s="2127" t="s">
        <v>983</v>
      </c>
      <c r="J9" s="2127" t="s">
        <v>984</v>
      </c>
      <c r="K9" s="2127" t="s">
        <v>985</v>
      </c>
      <c r="L9" s="2127" t="s">
        <v>986</v>
      </c>
      <c r="M9" s="2127" t="s">
        <v>987</v>
      </c>
      <c r="N9" s="2209" t="s">
        <v>988</v>
      </c>
      <c r="O9" s="2209"/>
      <c r="P9" s="2209"/>
      <c r="Q9" s="2399" t="s">
        <v>989</v>
      </c>
      <c r="R9" s="2400"/>
      <c r="S9" s="2400"/>
      <c r="T9" s="2401"/>
      <c r="U9" s="2399" t="s">
        <v>990</v>
      </c>
      <c r="V9" s="2400"/>
      <c r="W9" s="2400"/>
      <c r="X9" s="2401"/>
      <c r="Y9" s="2101" t="s">
        <v>991</v>
      </c>
      <c r="Z9" s="2102"/>
      <c r="AA9" s="2102"/>
      <c r="AB9" s="2103"/>
      <c r="AE9" s="758">
        <v>41</v>
      </c>
    </row>
    <row customHeight="1" ht="43.050000000000004">
      <c r="A10" s="905"/>
      <c r="B10" s="905"/>
      <c r="C10" s="905"/>
      <c r="F10" s="2175"/>
      <c r="G10" s="2175"/>
      <c r="H10" s="2232"/>
      <c r="I10" s="2175"/>
      <c r="J10" s="2175"/>
      <c r="K10" s="2175"/>
      <c r="L10" s="2175"/>
      <c r="M10" s="2175"/>
      <c r="N10" s="903" t="s">
        <v>992</v>
      </c>
      <c r="O10" s="903" t="s">
        <v>993</v>
      </c>
      <c r="P10" s="904" t="s">
        <v>994</v>
      </c>
      <c r="Q10" s="915" t="s">
        <v>92</v>
      </c>
      <c r="R10" s="915" t="s">
        <v>995</v>
      </c>
      <c r="S10" s="915" t="s">
        <v>996</v>
      </c>
      <c r="T10" s="916" t="s">
        <v>997</v>
      </c>
      <c r="U10" s="915" t="s">
        <v>92</v>
      </c>
      <c r="V10" s="915" t="s">
        <v>998</v>
      </c>
      <c r="W10" s="915" t="s">
        <v>996</v>
      </c>
      <c r="X10" s="916" t="s">
        <v>997</v>
      </c>
      <c r="Y10" s="301" t="s">
        <v>999</v>
      </c>
      <c r="Z10" s="2101" t="s">
        <v>91</v>
      </c>
      <c r="AA10" s="2103"/>
      <c r="AB10" s="1049" t="s">
        <v>1000</v>
      </c>
      <c r="AE10" s="758">
        <v>41</v>
      </c>
    </row>
    <row s="1642" customFormat="1" customHeight="1" ht="5.25" hidden="1">
      <c r="A11" s="1052"/>
      <c r="B11" s="1052"/>
      <c r="C11" s="1052"/>
      <c r="E11" s="1050"/>
      <c r="F11" s="2406" t="s">
        <v>395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1001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1002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85</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55E98-5582-EB58-D528-0BBF4AA9980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"Мурманэнергосбыт"</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1003</v>
      </c>
      <c r="G9" s="2409" t="s">
        <v>1004</v>
      </c>
      <c r="H9" s="2410"/>
      <c r="I9" s="2127" t="s">
        <v>1005</v>
      </c>
      <c r="J9" s="2127"/>
      <c r="K9" s="2127" t="s">
        <v>1006</v>
      </c>
      <c r="L9" s="2127"/>
      <c r="M9" s="2127"/>
      <c r="N9" s="2127"/>
      <c r="O9" s="2127"/>
      <c r="P9" s="2127"/>
      <c r="Q9" s="2127"/>
      <c r="R9" s="2127"/>
      <c r="S9" s="2127"/>
      <c r="T9" s="2127"/>
      <c r="U9" s="2127"/>
      <c r="V9" s="2127"/>
      <c r="W9" s="2127"/>
      <c r="X9" s="2127"/>
      <c r="Y9" s="2127"/>
      <c r="Z9" s="2192" t="s">
        <v>1007</v>
      </c>
      <c r="AA9" s="2193"/>
      <c r="AB9" s="2127" t="s">
        <v>1008</v>
      </c>
      <c r="AC9" s="2127"/>
      <c r="AD9" s="2127"/>
      <c r="AE9" s="2127"/>
      <c r="AF9" s="2175" t="s">
        <v>1009</v>
      </c>
      <c r="AG9" s="2127" t="s">
        <v>1010</v>
      </c>
      <c r="AH9" s="2127"/>
      <c r="AI9" s="2175" t="s">
        <v>1011</v>
      </c>
      <c r="AJ9" s="2127" t="s">
        <v>1012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1013</v>
      </c>
      <c r="L10" s="2101" t="s">
        <v>1014</v>
      </c>
      <c r="M10" s="2103"/>
      <c r="N10" s="2127" t="s">
        <v>1015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1016</v>
      </c>
      <c r="M11" s="2175" t="s">
        <v>1017</v>
      </c>
      <c r="N11" s="2127" t="s">
        <v>1018</v>
      </c>
      <c r="O11" s="2127"/>
      <c r="P11" s="2418" t="s">
        <v>999</v>
      </c>
      <c r="Q11" s="2418" t="s">
        <v>1019</v>
      </c>
      <c r="R11" s="2418" t="s">
        <v>1020</v>
      </c>
      <c r="S11" s="2418" t="s">
        <v>1021</v>
      </c>
      <c r="T11" s="2418"/>
      <c r="U11" s="2418"/>
      <c r="V11" s="2418"/>
      <c r="W11" s="2418"/>
      <c r="X11" s="2418"/>
      <c r="Y11" s="2418"/>
      <c r="Z11" s="2194"/>
      <c r="AA11" s="2195"/>
      <c r="AB11" s="2127" t="s">
        <v>1022</v>
      </c>
      <c r="AC11" s="2127"/>
      <c r="AD11" s="2101" t="s">
        <v>1023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92</v>
      </c>
      <c r="J12" s="1153" t="s">
        <v>1024</v>
      </c>
      <c r="K12" s="2127"/>
      <c r="L12" s="2232"/>
      <c r="M12" s="2232"/>
      <c r="N12" s="2127"/>
      <c r="O12" s="2127"/>
      <c r="P12" s="2418"/>
      <c r="Q12" s="2418"/>
      <c r="R12" s="2418"/>
      <c r="S12" s="1134" t="s">
        <v>89</v>
      </c>
      <c r="T12" s="1134" t="s">
        <v>90</v>
      </c>
      <c r="U12" s="1134" t="s">
        <v>88</v>
      </c>
      <c r="V12" s="1134" t="s">
        <v>1025</v>
      </c>
      <c r="W12" s="1134" t="s">
        <v>88</v>
      </c>
      <c r="X12" s="1134" t="s">
        <v>1026</v>
      </c>
      <c r="Y12" s="1134" t="s">
        <v>1027</v>
      </c>
      <c r="Z12" s="2200"/>
      <c r="AA12" s="2201"/>
      <c r="AB12" s="1141" t="s">
        <v>1028</v>
      </c>
      <c r="AC12" s="1141" t="s">
        <v>1029</v>
      </c>
      <c r="AD12" s="1141" t="s">
        <v>1028</v>
      </c>
      <c r="AE12" s="1141" t="s">
        <v>1029</v>
      </c>
      <c r="AF12" s="2232"/>
      <c r="AG12" s="1154" t="s">
        <v>1030</v>
      </c>
      <c r="AH12" s="1154" t="s">
        <v>1031</v>
      </c>
      <c r="AI12" s="2232"/>
      <c r="AJ12" s="1154" t="s">
        <v>1030</v>
      </c>
      <c r="AK12" s="1154" t="s">
        <v>1031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85</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5E6AF-FBE3-129A-871F-4A3C868D5DC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АО "Мурманэнергосбыт"</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319</v>
      </c>
      <c r="G9" s="2420"/>
      <c r="H9" s="2420"/>
      <c r="I9" s="2420"/>
      <c r="J9" s="2420"/>
      <c r="K9" s="1240"/>
      <c r="L9" s="1157"/>
      <c r="M9" s="1157"/>
      <c r="N9" s="1157"/>
      <c r="O9" s="1157"/>
      <c r="P9" s="1157"/>
      <c r="Q9" s="1157"/>
      <c r="R9" s="1157"/>
      <c r="S9" s="1157"/>
      <c r="T9" s="1157"/>
      <c r="U9" s="1157"/>
      <c r="V9" s="1157"/>
      <c r="W9" s="1155">
        <v>10</v>
      </c>
    </row>
    <row customHeight="1" ht="25.2">
      <c r="E10" s="1157"/>
      <c r="F10" s="2423" t="s">
        <v>91</v>
      </c>
      <c r="G10" s="2428" t="s">
        <v>1033</v>
      </c>
      <c r="H10" s="2426" t="s">
        <v>1034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1035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1036</v>
      </c>
      <c r="G14" s="2421" t="s">
        <v>1037</v>
      </c>
      <c r="H14" s="2421"/>
      <c r="I14" s="2421"/>
      <c r="J14" s="2421"/>
      <c r="K14" s="1234"/>
      <c r="W14" s="1155">
        <v>11</v>
      </c>
    </row>
    <row customHeight="1" ht="11.549999999999999">
      <c r="F15" s="1230">
        <v>1</v>
      </c>
      <c r="G15" s="690" t="s">
        <v>1038</v>
      </c>
      <c r="H15" s="1236">
        <f>SUM(I15:J15)</f>
        <v>0</v>
      </c>
      <c r="I15" s="1236">
        <f>SUM(I16:I27)</f>
        <v>0</v>
      </c>
      <c r="J15" s="1225"/>
      <c r="K15" s="1234"/>
      <c r="W15" s="1155">
        <v>11</v>
      </c>
    </row>
    <row customHeight="1" ht="24">
      <c r="F16" s="1230" t="s">
        <v>1039</v>
      </c>
      <c r="G16" s="1237" t="s">
        <v>1040</v>
      </c>
      <c r="H16" s="1236">
        <f>SUM(I16:J16)</f>
        <v>0</v>
      </c>
      <c r="I16" s="1235"/>
      <c r="J16" s="1225"/>
      <c r="K16" s="1234"/>
      <c r="W16" s="1155">
        <v>23</v>
      </c>
    </row>
    <row customHeight="1" ht="24">
      <c r="F17" s="1230" t="s">
        <v>1041</v>
      </c>
      <c r="G17" s="1237" t="s">
        <v>1042</v>
      </c>
      <c r="H17" s="1236">
        <f>SUM(I17:J17)</f>
        <v>0</v>
      </c>
      <c r="I17" s="1235"/>
      <c r="J17" s="1225"/>
      <c r="K17" s="1234"/>
      <c r="W17" s="1155">
        <v>23</v>
      </c>
    </row>
    <row customHeight="1" ht="35.699999999999996">
      <c r="F18" s="1230" t="s">
        <v>1043</v>
      </c>
      <c r="G18" s="1237" t="s">
        <v>1044</v>
      </c>
      <c r="H18" s="1236">
        <f>SUM(I18:J18)</f>
        <v>0</v>
      </c>
      <c r="I18" s="1235"/>
      <c r="J18" s="1225"/>
      <c r="K18" s="1234"/>
      <c r="W18" s="1155">
        <v>34</v>
      </c>
    </row>
    <row customHeight="1" ht="35.699999999999996">
      <c r="F19" s="1230" t="s">
        <v>1045</v>
      </c>
      <c r="G19" s="1237" t="s">
        <v>1046</v>
      </c>
      <c r="H19" s="1236">
        <f>SUM(I19:J19)</f>
        <v>0</v>
      </c>
      <c r="I19" s="1235"/>
      <c r="J19" s="1225"/>
      <c r="K19" s="1234"/>
      <c r="W19" s="1155">
        <v>34</v>
      </c>
    </row>
    <row customHeight="1" ht="48.29999999999999">
      <c r="F20" s="1230" t="s">
        <v>1047</v>
      </c>
      <c r="G20" s="1237" t="s">
        <v>1048</v>
      </c>
      <c r="H20" s="1236">
        <f>SUM(I20:J20)</f>
        <v>0</v>
      </c>
      <c r="I20" s="1235"/>
      <c r="J20" s="1225"/>
      <c r="K20" s="1234"/>
      <c r="W20" s="1155">
        <v>46</v>
      </c>
    </row>
    <row customHeight="1" ht="35.699999999999996">
      <c r="F21" s="1230" t="s">
        <v>1049</v>
      </c>
      <c r="G21" s="1237" t="s">
        <v>1050</v>
      </c>
      <c r="H21" s="1236">
        <f>SUM(I21:J21)</f>
        <v>0</v>
      </c>
      <c r="I21" s="1235"/>
      <c r="J21" s="1225"/>
      <c r="K21" s="1234"/>
      <c r="W21" s="1155">
        <v>34</v>
      </c>
    </row>
    <row customHeight="1" ht="35.699999999999996">
      <c r="F22" s="1230" t="s">
        <v>1051</v>
      </c>
      <c r="G22" s="1237" t="s">
        <v>1052</v>
      </c>
      <c r="H22" s="1236">
        <f>SUM(I22:J22)</f>
        <v>0</v>
      </c>
      <c r="I22" s="1235"/>
      <c r="J22" s="1225"/>
      <c r="K22" s="1234"/>
      <c r="W22" s="1155">
        <v>34</v>
      </c>
    </row>
    <row customHeight="1" ht="24">
      <c r="F23" s="1230" t="s">
        <v>1053</v>
      </c>
      <c r="G23" s="1237" t="s">
        <v>1054</v>
      </c>
      <c r="H23" s="1236">
        <f>SUM(I23:J23)</f>
        <v>0</v>
      </c>
      <c r="I23" s="1235"/>
      <c r="J23" s="1225"/>
      <c r="K23" s="1234"/>
      <c r="W23" s="1155">
        <v>23</v>
      </c>
    </row>
    <row customHeight="1" ht="24">
      <c r="F24" s="1230" t="s">
        <v>1055</v>
      </c>
      <c r="G24" s="1237" t="s">
        <v>1056</v>
      </c>
      <c r="H24" s="1236">
        <f>SUM(I24:J24)</f>
        <v>0</v>
      </c>
      <c r="I24" s="1235"/>
      <c r="J24" s="1225"/>
      <c r="K24" s="1234"/>
      <c r="W24" s="1155">
        <v>23</v>
      </c>
    </row>
    <row customHeight="1" ht="35.699999999999996">
      <c r="F25" s="1230" t="s">
        <v>1057</v>
      </c>
      <c r="G25" s="1237" t="s">
        <v>1058</v>
      </c>
      <c r="H25" s="1236">
        <f>SUM(I25:J25)</f>
        <v>0</v>
      </c>
      <c r="I25" s="1235"/>
      <c r="J25" s="1225"/>
      <c r="K25" s="1234"/>
      <c r="W25" s="1155">
        <v>34</v>
      </c>
    </row>
    <row customHeight="1" ht="35.699999999999996">
      <c r="F26" s="1230" t="s">
        <v>1059</v>
      </c>
      <c r="G26" s="1237" t="s">
        <v>1060</v>
      </c>
      <c r="H26" s="1236">
        <f>SUM(I26:J26)</f>
        <v>0</v>
      </c>
      <c r="I26" s="1235"/>
      <c r="J26" s="1225"/>
      <c r="K26" s="1234"/>
      <c r="W26" s="1155">
        <v>34</v>
      </c>
    </row>
    <row customHeight="1" ht="11.549999999999999">
      <c r="F27" s="1230" t="s">
        <v>1061</v>
      </c>
      <c r="G27" s="1237" t="s">
        <v>1062</v>
      </c>
      <c r="H27" s="1236">
        <f>SUM(I27:J27)</f>
        <v>0</v>
      </c>
      <c r="I27" s="1235"/>
      <c r="J27" s="1225"/>
      <c r="K27" s="1234"/>
      <c r="W27" s="1155">
        <v>11</v>
      </c>
    </row>
    <row customHeight="1" ht="11.549999999999999">
      <c r="F28" s="1230">
        <v>2</v>
      </c>
      <c r="G28" s="690" t="s">
        <v>1063</v>
      </c>
      <c r="H28" s="1236">
        <f>SUM(I28:J28)</f>
        <v>0</v>
      </c>
      <c r="I28" s="1236">
        <f>SUM(I29:I31)</f>
        <v>0</v>
      </c>
      <c r="J28" s="1225"/>
      <c r="K28" s="1234"/>
      <c r="W28" s="1155">
        <v>11</v>
      </c>
    </row>
    <row customHeight="1" ht="11.549999999999999">
      <c r="F29" s="1230" t="s">
        <v>726</v>
      </c>
      <c r="G29" s="1237" t="s">
        <v>1064</v>
      </c>
      <c r="H29" s="1236">
        <f>SUM(I29:J29)</f>
        <v>0</v>
      </c>
      <c r="I29" s="1235"/>
      <c r="J29" s="1225"/>
      <c r="K29" s="1234"/>
      <c r="W29" s="1155">
        <v>11</v>
      </c>
    </row>
    <row customHeight="1" ht="11.549999999999999">
      <c r="F30" s="1230" t="s">
        <v>326</v>
      </c>
      <c r="G30" s="1237" t="s">
        <v>1065</v>
      </c>
      <c r="H30" s="1236">
        <f>SUM(I30:J30)</f>
        <v>0</v>
      </c>
      <c r="I30" s="1235"/>
      <c r="J30" s="1225"/>
      <c r="K30" s="1234"/>
      <c r="W30" s="1155">
        <v>11</v>
      </c>
    </row>
    <row customHeight="1" ht="11.549999999999999">
      <c r="F31" s="1230" t="s">
        <v>329</v>
      </c>
      <c r="G31" s="1237" t="s">
        <v>1066</v>
      </c>
      <c r="H31" s="1236">
        <f>SUM(I31:J31)</f>
        <v>0</v>
      </c>
      <c r="I31" s="1235"/>
      <c r="J31" s="1225"/>
      <c r="K31" s="1234"/>
      <c r="W31" s="1155">
        <v>11</v>
      </c>
    </row>
    <row customHeight="1" ht="11.549999999999999">
      <c r="F32" s="1230">
        <v>3</v>
      </c>
      <c r="G32" s="690" t="s">
        <v>1067</v>
      </c>
      <c r="H32" s="1236">
        <f>SUM(I32:J32)</f>
        <v>0</v>
      </c>
      <c r="I32" s="1236">
        <f>SUM(I33:I34)</f>
        <v>0</v>
      </c>
      <c r="J32" s="1225"/>
      <c r="K32" s="1234"/>
      <c r="W32" s="1155">
        <v>11</v>
      </c>
    </row>
    <row customHeight="1" ht="48.29999999999999">
      <c r="F33" s="1230" t="s">
        <v>343</v>
      </c>
      <c r="G33" s="1237" t="s">
        <v>1068</v>
      </c>
      <c r="H33" s="1236">
        <f>SUM(I33:J33)</f>
        <v>0</v>
      </c>
      <c r="I33" s="1235"/>
      <c r="J33" s="1225"/>
      <c r="K33" s="1234"/>
      <c r="W33" s="1155">
        <v>46</v>
      </c>
    </row>
    <row customHeight="1" ht="11.549999999999999">
      <c r="F34" s="1230" t="s">
        <v>351</v>
      </c>
      <c r="G34" s="1237" t="s">
        <v>1069</v>
      </c>
      <c r="H34" s="1236">
        <f>SUM(I34:J34)</f>
        <v>0</v>
      </c>
      <c r="I34" s="1235"/>
      <c r="J34" s="1225"/>
      <c r="K34" s="1234"/>
      <c r="W34" s="1155">
        <v>11</v>
      </c>
    </row>
    <row customHeight="1" ht="11.549999999999999">
      <c r="F35" s="1230">
        <v>4</v>
      </c>
      <c r="G35" s="690" t="s">
        <v>1070</v>
      </c>
      <c r="H35" s="1236">
        <f>SUM(I35:J35)</f>
        <v>0</v>
      </c>
      <c r="I35" s="1235"/>
      <c r="J35" s="1225"/>
      <c r="K35" s="1234"/>
      <c r="W35" s="1155">
        <v>11</v>
      </c>
    </row>
    <row customHeight="1" ht="11.549999999999999">
      <c r="F36" s="1230"/>
      <c r="G36" s="693" t="s">
        <v>1071</v>
      </c>
      <c r="H36" s="1236">
        <f>SUM(I36:J36)</f>
        <v>0</v>
      </c>
      <c r="I36" s="1236">
        <f>SUM(I15,I28,I32,I35)</f>
        <v>0</v>
      </c>
      <c r="J36" s="1225"/>
      <c r="K36" s="1234"/>
      <c r="W36" s="1155">
        <v>11</v>
      </c>
    </row>
    <row customHeight="1" ht="29.25">
      <c r="F37" s="1231" t="s">
        <v>1072</v>
      </c>
      <c r="G37" s="2422" t="s">
        <v>1073</v>
      </c>
      <c r="H37" s="2422"/>
      <c r="I37" s="2422"/>
      <c r="J37" s="2422"/>
      <c r="K37" s="1234"/>
      <c r="W37" s="1155">
        <v>28</v>
      </c>
    </row>
    <row customHeight="1" ht="24">
      <c r="F38" s="1230" t="s">
        <v>112</v>
      </c>
      <c r="G38" s="690" t="s">
        <v>1074</v>
      </c>
      <c r="H38" s="1236">
        <f>SUM(I38:J38)</f>
        <v>0</v>
      </c>
      <c r="I38" s="1236">
        <f>SUM(I39,I44,I47)</f>
        <v>0</v>
      </c>
      <c r="J38" s="1225"/>
      <c r="K38" s="1234"/>
      <c r="W38" s="1155">
        <v>23</v>
      </c>
    </row>
    <row customHeight="1" ht="11.549999999999999">
      <c r="F39" s="1230" t="s">
        <v>1039</v>
      </c>
      <c r="G39" s="1237" t="s">
        <v>1038</v>
      </c>
      <c r="H39" s="1236">
        <f>SUM(I39:J39)</f>
        <v>0</v>
      </c>
      <c r="I39" s="1236">
        <f>SUM(I40:I43)</f>
        <v>0</v>
      </c>
      <c r="J39" s="1225"/>
      <c r="K39" s="1234"/>
      <c r="W39" s="1155">
        <v>11</v>
      </c>
    </row>
    <row customHeight="1" ht="24">
      <c r="F40" s="1230" t="s">
        <v>1075</v>
      </c>
      <c r="G40" s="1238" t="s">
        <v>1076</v>
      </c>
      <c r="H40" s="1236">
        <f>SUM(I40:J40)</f>
        <v>0</v>
      </c>
      <c r="I40" s="1235"/>
      <c r="J40" s="1225"/>
      <c r="K40" s="1234"/>
      <c r="W40" s="1155">
        <v>23</v>
      </c>
    </row>
    <row customHeight="1" ht="11.549999999999999">
      <c r="F41" s="1230" t="s">
        <v>1077</v>
      </c>
      <c r="G41" s="1238" t="s">
        <v>1078</v>
      </c>
      <c r="H41" s="1236">
        <f>SUM(I41:J41)</f>
        <v>0</v>
      </c>
      <c r="I41" s="1235"/>
      <c r="J41" s="1225"/>
      <c r="K41" s="1234"/>
      <c r="W41" s="1155">
        <v>11</v>
      </c>
    </row>
    <row customHeight="1" ht="11.549999999999999">
      <c r="F42" s="1230" t="s">
        <v>1079</v>
      </c>
      <c r="G42" s="1238" t="s">
        <v>1080</v>
      </c>
      <c r="H42" s="1236">
        <f>SUM(I42:J42)</f>
        <v>0</v>
      </c>
      <c r="I42" s="1235"/>
      <c r="J42" s="1225"/>
      <c r="K42" s="1234"/>
      <c r="W42" s="1155">
        <v>11</v>
      </c>
    </row>
    <row customHeight="1" ht="35.699999999999996">
      <c r="F43" s="1230" t="s">
        <v>1081</v>
      </c>
      <c r="G43" s="1238" t="s">
        <v>1082</v>
      </c>
      <c r="H43" s="1236">
        <f>SUM(I43:J43)</f>
        <v>0</v>
      </c>
      <c r="I43" s="1235"/>
      <c r="J43" s="1225"/>
      <c r="K43" s="1234"/>
      <c r="W43" s="1155">
        <v>34</v>
      </c>
    </row>
    <row customHeight="1" ht="11.549999999999999">
      <c r="F44" s="1230" t="s">
        <v>1041</v>
      </c>
      <c r="G44" s="1237" t="s">
        <v>1067</v>
      </c>
      <c r="H44" s="1236">
        <f>SUM(I44:J44)</f>
        <v>0</v>
      </c>
      <c r="I44" s="1236">
        <f>SUM(I45:I46)</f>
        <v>0</v>
      </c>
      <c r="J44" s="1225"/>
      <c r="K44" s="1234"/>
      <c r="W44" s="1155">
        <v>11</v>
      </c>
    </row>
    <row customHeight="1" ht="48.29999999999999">
      <c r="F45" s="1230" t="s">
        <v>1083</v>
      </c>
      <c r="G45" s="1238" t="s">
        <v>1068</v>
      </c>
      <c r="H45" s="1236">
        <f>SUM(I45:J45)</f>
        <v>0</v>
      </c>
      <c r="I45" s="1235"/>
      <c r="J45" s="1225"/>
      <c r="K45" s="1234"/>
      <c r="W45" s="1155">
        <v>46</v>
      </c>
    </row>
    <row customHeight="1" ht="11.549999999999999">
      <c r="F46" s="1230" t="s">
        <v>1084</v>
      </c>
      <c r="G46" s="1238" t="s">
        <v>1069</v>
      </c>
      <c r="H46" s="1236">
        <f>SUM(I46:J46)</f>
        <v>0</v>
      </c>
      <c r="I46" s="1235"/>
      <c r="J46" s="1225"/>
      <c r="K46" s="1234"/>
      <c r="W46" s="1155">
        <v>11</v>
      </c>
    </row>
    <row customHeight="1" ht="11.549999999999999">
      <c r="F47" s="1230" t="s">
        <v>1043</v>
      </c>
      <c r="G47" s="1237" t="s">
        <v>1085</v>
      </c>
      <c r="H47" s="1236">
        <f>SUM(I47:J47)</f>
        <v>0</v>
      </c>
      <c r="I47" s="1235"/>
      <c r="J47" s="1225"/>
      <c r="K47" s="1234"/>
      <c r="W47" s="1155">
        <v>11</v>
      </c>
    </row>
    <row customHeight="1" ht="24">
      <c r="F48" s="1230" t="s">
        <v>113</v>
      </c>
      <c r="G48" s="690" t="s">
        <v>1086</v>
      </c>
      <c r="H48" s="1236">
        <f>SUM(I48:J48)</f>
        <v>0</v>
      </c>
      <c r="I48" s="1236">
        <f>SUM(I49,I54,I57)</f>
        <v>0</v>
      </c>
      <c r="J48" s="1225"/>
      <c r="K48" s="1234"/>
      <c r="W48" s="1155">
        <v>23</v>
      </c>
    </row>
    <row customHeight="1" ht="11.549999999999999">
      <c r="F49" s="1230" t="s">
        <v>726</v>
      </c>
      <c r="G49" s="1237" t="s">
        <v>1038</v>
      </c>
      <c r="H49" s="1236">
        <f>SUM(I49:J49)</f>
        <v>0</v>
      </c>
      <c r="I49" s="1236">
        <f>SUM(I50:I53)</f>
        <v>0</v>
      </c>
      <c r="J49" s="1225"/>
      <c r="K49" s="1234"/>
      <c r="W49" s="1155">
        <v>11</v>
      </c>
    </row>
    <row customHeight="1" ht="24">
      <c r="F50" s="1230" t="s">
        <v>729</v>
      </c>
      <c r="G50" s="1238" t="s">
        <v>1076</v>
      </c>
      <c r="H50" s="1236">
        <f>SUM(I50:J50)</f>
        <v>0</v>
      </c>
      <c r="I50" s="1235"/>
      <c r="J50" s="1225"/>
      <c r="K50" s="1234"/>
      <c r="W50" s="1155">
        <v>23</v>
      </c>
    </row>
    <row customHeight="1" ht="11.549999999999999">
      <c r="F51" s="1230" t="s">
        <v>732</v>
      </c>
      <c r="G51" s="1238" t="s">
        <v>1078</v>
      </c>
      <c r="H51" s="1236">
        <f>SUM(I51:J51)</f>
        <v>0</v>
      </c>
      <c r="I51" s="1235"/>
      <c r="J51" s="1225"/>
      <c r="K51" s="1234"/>
      <c r="W51" s="1155">
        <v>11</v>
      </c>
    </row>
    <row customHeight="1" ht="11.549999999999999">
      <c r="F52" s="1230" t="s">
        <v>1087</v>
      </c>
      <c r="G52" s="1238" t="s">
        <v>1080</v>
      </c>
      <c r="H52" s="1236">
        <f>SUM(I52:J52)</f>
        <v>0</v>
      </c>
      <c r="I52" s="1235"/>
      <c r="J52" s="1225"/>
      <c r="K52" s="1234"/>
      <c r="W52" s="1155">
        <v>11</v>
      </c>
    </row>
    <row customHeight="1" ht="35.699999999999996">
      <c r="F53" s="1230" t="s">
        <v>1088</v>
      </c>
      <c r="G53" s="1238" t="s">
        <v>1082</v>
      </c>
      <c r="H53" s="1236">
        <f>SUM(I53:J53)</f>
        <v>0</v>
      </c>
      <c r="I53" s="1235"/>
      <c r="J53" s="1225"/>
      <c r="K53" s="1234"/>
      <c r="W53" s="1155">
        <v>34</v>
      </c>
    </row>
    <row customHeight="1" ht="11.549999999999999">
      <c r="F54" s="1230" t="s">
        <v>326</v>
      </c>
      <c r="G54" s="1237" t="s">
        <v>1067</v>
      </c>
      <c r="H54" s="1236">
        <f>SUM(I54:J54)</f>
        <v>0</v>
      </c>
      <c r="I54" s="1236">
        <f>SUM(I55:I56)</f>
        <v>0</v>
      </c>
      <c r="J54" s="1225"/>
      <c r="K54" s="1234"/>
      <c r="W54" s="1155">
        <v>11</v>
      </c>
    </row>
    <row customHeight="1" ht="48.29999999999999">
      <c r="F55" s="1230" t="s">
        <v>736</v>
      </c>
      <c r="G55" s="1238" t="s">
        <v>1068</v>
      </c>
      <c r="H55" s="1236">
        <f>SUM(I55:J55)</f>
        <v>0</v>
      </c>
      <c r="I55" s="1235"/>
      <c r="J55" s="1225"/>
      <c r="K55" s="1234"/>
      <c r="W55" s="1155">
        <v>46</v>
      </c>
    </row>
    <row customHeight="1" ht="11.549999999999999">
      <c r="F56" s="1230" t="s">
        <v>738</v>
      </c>
      <c r="G56" s="1238" t="s">
        <v>1069</v>
      </c>
      <c r="H56" s="1236">
        <f>SUM(I56:J56)</f>
        <v>0</v>
      </c>
      <c r="I56" s="1235"/>
      <c r="J56" s="1225"/>
      <c r="K56" s="1234"/>
      <c r="W56" s="1155">
        <v>11</v>
      </c>
    </row>
    <row customHeight="1" ht="11.549999999999999">
      <c r="F57" s="1230" t="s">
        <v>329</v>
      </c>
      <c r="G57" s="1237" t="s">
        <v>1085</v>
      </c>
      <c r="H57" s="1236">
        <f>SUM(I57:J57)</f>
        <v>0</v>
      </c>
      <c r="I57" s="1235"/>
      <c r="J57" s="1225"/>
      <c r="K57" s="1234"/>
      <c r="W57" s="1155">
        <v>11</v>
      </c>
    </row>
    <row customHeight="1" ht="11.549999999999999">
      <c r="F58" s="1230"/>
      <c r="G58" s="1239" t="s">
        <v>1071</v>
      </c>
      <c r="H58" s="1236">
        <f>SUM(I58:J58)</f>
        <v>0</v>
      </c>
      <c r="I58" s="1236">
        <f>SUM(I38,I48)</f>
        <v>0</v>
      </c>
      <c r="J58" s="1225"/>
      <c r="K58" s="1234"/>
      <c r="W58" s="1155">
        <v>11</v>
      </c>
    </row>
    <row customHeight="1" ht="10.5" hidden="1">
      <c r="A59" s="1166" t="s">
        <v>85</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473D8-4E28-EC48-E538-BA6B4C93DFB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"Мурманэнергосбыт"</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91</v>
      </c>
      <c r="G11" s="2205" t="s">
        <v>1091</v>
      </c>
      <c r="H11" s="2437" t="s">
        <v>1092</v>
      </c>
      <c r="I11" s="2437" t="s">
        <v>1093</v>
      </c>
      <c r="J11" s="2438"/>
      <c r="K11" s="2438"/>
      <c r="L11" s="2438"/>
      <c r="M11" s="2438"/>
      <c r="N11" s="2438"/>
      <c r="O11" s="2209" t="s">
        <v>1094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1094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1094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1095</v>
      </c>
      <c r="P12" s="2209"/>
      <c r="Q12" s="2209"/>
      <c r="R12" s="2209"/>
      <c r="S12" s="2209" t="s">
        <v>1096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1097</v>
      </c>
      <c r="BU12" s="2387"/>
      <c r="BV12" s="2387"/>
      <c r="BW12" s="2433"/>
      <c r="BX12" s="2386" t="s">
        <v>1098</v>
      </c>
      <c r="BY12" s="2387"/>
      <c r="BZ12" s="2387"/>
      <c r="CA12" s="2433"/>
      <c r="CB12" s="2386" t="s">
        <v>1099</v>
      </c>
      <c r="CC12" s="2433"/>
      <c r="CD12" s="2386" t="s">
        <v>1100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1101</v>
      </c>
      <c r="CZ12" s="2387"/>
      <c r="DA12" s="2387"/>
      <c r="DB12" s="2387"/>
      <c r="DC12" s="2387"/>
      <c r="DD12" s="2433"/>
      <c r="DE12" s="2386" t="s">
        <v>1102</v>
      </c>
      <c r="DF12" s="2433"/>
      <c r="DG12" s="2386" t="s">
        <v>1100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1103</v>
      </c>
      <c r="P13" s="2209"/>
      <c r="Q13" s="2209"/>
      <c r="R13" s="2209"/>
      <c r="S13" s="2336" t="s">
        <v>1104</v>
      </c>
      <c r="T13" s="2388"/>
      <c r="U13" s="2127" t="s">
        <v>1105</v>
      </c>
      <c r="V13" s="2127"/>
      <c r="W13" s="2127"/>
      <c r="X13" s="2127"/>
      <c r="Y13" s="2127" t="s">
        <v>1106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1107</v>
      </c>
      <c r="BU13" s="2388"/>
      <c r="BV13" s="2336" t="s">
        <v>1108</v>
      </c>
      <c r="BW13" s="2388"/>
      <c r="BX13" s="2336" t="s">
        <v>1109</v>
      </c>
      <c r="BY13" s="2388"/>
      <c r="BZ13" s="2336" t="s">
        <v>1110</v>
      </c>
      <c r="CA13" s="2388"/>
      <c r="CB13" s="2336" t="s">
        <v>1111</v>
      </c>
      <c r="CC13" s="2388"/>
      <c r="CD13" s="2336" t="s">
        <v>1112</v>
      </c>
      <c r="CE13" s="2388"/>
      <c r="CF13" s="2336" t="s">
        <v>1113</v>
      </c>
      <c r="CG13" s="2388"/>
      <c r="CH13" s="2386" t="s">
        <v>1114</v>
      </c>
      <c r="CI13" s="2387"/>
      <c r="CJ13" s="2387"/>
      <c r="CK13" s="2433"/>
      <c r="CL13" s="2436"/>
      <c r="CM13" s="2434"/>
      <c r="CN13" s="2434"/>
      <c r="CO13" s="2434"/>
      <c r="CP13" s="2434"/>
      <c r="CQ13" s="2434"/>
      <c r="CR13" s="2434"/>
      <c r="CS13" s="2434"/>
      <c r="CT13" s="2434"/>
      <c r="CU13" s="2434"/>
      <c r="CV13" s="2434"/>
      <c r="CW13" s="2434"/>
      <c r="CX13" s="2453"/>
      <c r="CY13" s="2336" t="s">
        <v>1115</v>
      </c>
      <c r="CZ13" s="2388"/>
      <c r="DA13" s="2336" t="s">
        <v>1116</v>
      </c>
      <c r="DB13" s="2388"/>
      <c r="DC13" s="2336" t="s">
        <v>1117</v>
      </c>
      <c r="DD13" s="2388"/>
      <c r="DE13" s="2336" t="s">
        <v>1118</v>
      </c>
      <c r="DF13" s="2388"/>
      <c r="DG13" s="2386" t="s">
        <v>1119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1120</v>
      </c>
      <c r="P14" s="2388"/>
      <c r="Q14" s="2336" t="s">
        <v>1121</v>
      </c>
      <c r="R14" s="2388"/>
      <c r="S14" s="2337"/>
      <c r="T14" s="2213"/>
      <c r="U14" s="2336" t="s">
        <v>853</v>
      </c>
      <c r="V14" s="2388"/>
      <c r="W14" s="2336" t="s">
        <v>856</v>
      </c>
      <c r="X14" s="2388"/>
      <c r="Y14" s="2336" t="s">
        <v>853</v>
      </c>
      <c r="Z14" s="2388"/>
      <c r="AA14" s="2336" t="s">
        <v>863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1122</v>
      </c>
      <c r="CI14" s="2388"/>
      <c r="CJ14" s="2336" t="s">
        <v>1123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1124</v>
      </c>
      <c r="DH14" s="2388"/>
      <c r="DI14" s="2336" t="s">
        <v>1125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843</v>
      </c>
      <c r="P16" s="2433"/>
      <c r="Q16" s="2386" t="s">
        <v>845</v>
      </c>
      <c r="R16" s="2433"/>
      <c r="S16" s="2386" t="s">
        <v>849</v>
      </c>
      <c r="T16" s="2433"/>
      <c r="U16" s="2386" t="s">
        <v>854</v>
      </c>
      <c r="V16" s="2433"/>
      <c r="W16" s="2386" t="s">
        <v>857</v>
      </c>
      <c r="X16" s="2433"/>
      <c r="Y16" s="2386" t="s">
        <v>861</v>
      </c>
      <c r="Z16" s="2433"/>
      <c r="AA16" s="2386" t="s">
        <v>864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576</v>
      </c>
      <c r="BU16" s="2433"/>
      <c r="BV16" s="2386" t="s">
        <v>576</v>
      </c>
      <c r="BW16" s="2433"/>
      <c r="BX16" s="2386" t="s">
        <v>576</v>
      </c>
      <c r="BY16" s="2433"/>
      <c r="BZ16" s="2386" t="s">
        <v>576</v>
      </c>
      <c r="CA16" s="2433"/>
      <c r="CB16" s="2386" t="s">
        <v>1126</v>
      </c>
      <c r="CC16" s="2433"/>
      <c r="CD16" s="2386" t="s">
        <v>576</v>
      </c>
      <c r="CE16" s="2433"/>
      <c r="CF16" s="2386" t="s">
        <v>1127</v>
      </c>
      <c r="CG16" s="2433"/>
      <c r="CH16" s="2386" t="s">
        <v>1128</v>
      </c>
      <c r="CI16" s="2433"/>
      <c r="CJ16" s="2386" t="s">
        <v>1128</v>
      </c>
      <c r="CK16" s="2433"/>
      <c r="CL16" s="2436"/>
      <c r="CM16" s="2434"/>
      <c r="CN16" s="2434"/>
      <c r="CO16" s="2434"/>
      <c r="CP16" s="2434"/>
      <c r="CQ16" s="2434"/>
      <c r="CR16" s="2434"/>
      <c r="CS16" s="2434"/>
      <c r="CT16" s="2434"/>
      <c r="CU16" s="2434"/>
      <c r="CV16" s="2434"/>
      <c r="CW16" s="2434"/>
      <c r="CX16" s="2453"/>
      <c r="CY16" s="2336" t="s">
        <v>576</v>
      </c>
      <c r="CZ16" s="2388"/>
      <c r="DA16" s="2336" t="s">
        <v>576</v>
      </c>
      <c r="DB16" s="2388"/>
      <c r="DC16" s="2336" t="s">
        <v>576</v>
      </c>
      <c r="DD16" s="2388"/>
      <c r="DE16" s="2386" t="s">
        <v>1126</v>
      </c>
      <c r="DF16" s="2433"/>
      <c r="DG16" s="2386" t="s">
        <v>1129</v>
      </c>
      <c r="DH16" s="2433"/>
      <c r="DI16" s="2386" t="s">
        <v>1129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1130</v>
      </c>
      <c r="P17" s="1191" t="s">
        <v>1131</v>
      </c>
      <c r="Q17" s="1191" t="s">
        <v>1130</v>
      </c>
      <c r="R17" s="1191" t="s">
        <v>1131</v>
      </c>
      <c r="S17" s="1191" t="s">
        <v>1130</v>
      </c>
      <c r="T17" s="1191" t="s">
        <v>1131</v>
      </c>
      <c r="U17" s="1191" t="s">
        <v>1130</v>
      </c>
      <c r="V17" s="1191" t="s">
        <v>1131</v>
      </c>
      <c r="W17" s="1191" t="s">
        <v>1130</v>
      </c>
      <c r="X17" s="1191" t="s">
        <v>1131</v>
      </c>
      <c r="Y17" s="1191" t="s">
        <v>1130</v>
      </c>
      <c r="Z17" s="1191" t="s">
        <v>1131</v>
      </c>
      <c r="AA17" s="1191" t="s">
        <v>1130</v>
      </c>
      <c r="AB17" s="1191" t="s">
        <v>1131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1130</v>
      </c>
      <c r="BU17" s="1191" t="s">
        <v>1131</v>
      </c>
      <c r="BV17" s="1191" t="s">
        <v>1130</v>
      </c>
      <c r="BW17" s="1191" t="s">
        <v>1131</v>
      </c>
      <c r="BX17" s="1191" t="s">
        <v>1130</v>
      </c>
      <c r="BY17" s="1191" t="s">
        <v>1131</v>
      </c>
      <c r="BZ17" s="1191" t="s">
        <v>1130</v>
      </c>
      <c r="CA17" s="1191" t="s">
        <v>1131</v>
      </c>
      <c r="CB17" s="1191" t="s">
        <v>1130</v>
      </c>
      <c r="CC17" s="1191" t="s">
        <v>1131</v>
      </c>
      <c r="CD17" s="1191" t="s">
        <v>1130</v>
      </c>
      <c r="CE17" s="1191" t="s">
        <v>1131</v>
      </c>
      <c r="CF17" s="1191" t="s">
        <v>1130</v>
      </c>
      <c r="CG17" s="1191" t="s">
        <v>1131</v>
      </c>
      <c r="CH17" s="1191" t="s">
        <v>1130</v>
      </c>
      <c r="CI17" s="1191" t="s">
        <v>1131</v>
      </c>
      <c r="CJ17" s="1191" t="s">
        <v>1130</v>
      </c>
      <c r="CK17" s="1191" t="s">
        <v>1131</v>
      </c>
      <c r="CL17" s="2436"/>
      <c r="CM17" s="2434"/>
      <c r="CN17" s="2434"/>
      <c r="CO17" s="2434"/>
      <c r="CP17" s="2434"/>
      <c r="CQ17" s="2434"/>
      <c r="CR17" s="2434"/>
      <c r="CS17" s="2434"/>
      <c r="CT17" s="2434"/>
      <c r="CU17" s="2434"/>
      <c r="CV17" s="2434"/>
      <c r="CW17" s="2434"/>
      <c r="CX17" s="2453"/>
      <c r="CY17" s="1191" t="s">
        <v>1130</v>
      </c>
      <c r="CZ17" s="1191" t="s">
        <v>1131</v>
      </c>
      <c r="DA17" s="1191" t="s">
        <v>1130</v>
      </c>
      <c r="DB17" s="1191" t="s">
        <v>1131</v>
      </c>
      <c r="DC17" s="1191" t="s">
        <v>1130</v>
      </c>
      <c r="DD17" s="1191" t="s">
        <v>1131</v>
      </c>
      <c r="DE17" s="1191" t="s">
        <v>1130</v>
      </c>
      <c r="DF17" s="1191" t="s">
        <v>1131</v>
      </c>
      <c r="DG17" s="1191" t="s">
        <v>1130</v>
      </c>
      <c r="DH17" s="1191" t="s">
        <v>1131</v>
      </c>
      <c r="DI17" s="1191" t="s">
        <v>1130</v>
      </c>
      <c r="DJ17" s="1191" t="s">
        <v>1131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395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85</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B5B07-BC78-3EC8-BC3E-E723BA2DA39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259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АО "Мурманэнергосбыт"</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320</v>
      </c>
      <c r="S9" s="505">
        <v>15</v>
      </c>
    </row>
    <row s="1635" customFormat="1" customHeight="1" ht="15.75">
      <c r="A10" s="759"/>
      <c r="C10" s="176"/>
      <c r="D10" s="711"/>
      <c r="E10" s="2367" t="s">
        <v>582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583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319</v>
      </c>
      <c r="E12" s="2370"/>
      <c r="F12" s="2370"/>
      <c r="G12" s="887"/>
      <c r="H12" s="887"/>
      <c r="I12" s="2127"/>
      <c r="R12" s="675"/>
      <c r="S12" s="758">
        <v>15</v>
      </c>
    </row>
    <row customHeight="1" ht="35.699999999999996">
      <c r="C13" s="176"/>
      <c r="D13" s="761" t="s">
        <v>91</v>
      </c>
      <c r="E13" s="760" t="s">
        <v>321</v>
      </c>
      <c r="F13" s="760" t="s">
        <v>584</v>
      </c>
      <c r="G13" s="808" t="s">
        <v>322</v>
      </c>
      <c r="H13" s="754" t="s">
        <v>322</v>
      </c>
      <c r="I13" s="2127"/>
      <c r="S13" s="505">
        <v>34</v>
      </c>
    </row>
    <row customHeight="1" ht="15" hidden="1">
      <c r="C14" s="176"/>
      <c r="D14" s="593" t="s">
        <v>112</v>
      </c>
      <c r="E14" s="593" t="s">
        <v>113</v>
      </c>
      <c r="F14" s="593" t="s">
        <v>93</v>
      </c>
      <c r="G14" s="659" t="str">
        <f>G1&amp;".1"</f>
        <v>.1</v>
      </c>
      <c r="H14" s="659" t="str">
        <f>H1&amp;".1"</f>
        <v>4.1</v>
      </c>
      <c r="I14" s="289"/>
      <c r="S14" s="505">
        <v>0</v>
      </c>
    </row>
    <row customHeight="1" ht="15.75">
      <c r="A15" s="505"/>
      <c r="C15" s="526"/>
      <c r="D15" s="521">
        <v>1</v>
      </c>
      <c r="E15" s="1930" t="str">
        <f>TP_P_A</f>
        <v>Количество поданных заявлений </v>
      </c>
      <c r="F15" s="521" t="s">
        <v>1132</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1132</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1132</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325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1133</v>
      </c>
      <c r="E20" s="688"/>
      <c r="F20" s="509"/>
      <c r="G20" s="509"/>
      <c r="H20" s="509"/>
      <c r="I20" s="1763"/>
      <c r="S20" s="505">
        <v>0</v>
      </c>
    </row>
    <row customHeight="1" ht="29.25">
      <c r="C21" s="451"/>
      <c r="D21" s="539" t="s">
        <v>332</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1134</v>
      </c>
      <c r="F22" s="572"/>
      <c r="G22" s="572"/>
      <c r="H22" s="572"/>
      <c r="I22" s="2171"/>
      <c r="R22" s="505"/>
      <c r="S22" s="505">
        <v>15</v>
      </c>
    </row>
    <row customHeight="1" ht="22.5" hidden="1">
      <c r="A23" s="449" t="s">
        <v>85</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73E98-081F-CB88-8F0B-5082BA5310E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АО "Мурманэнергосбыт"</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319</v>
      </c>
      <c r="E9" s="2209"/>
      <c r="F9" s="2209"/>
      <c r="G9" s="2389" t="s">
        <v>320</v>
      </c>
      <c r="Q9" s="83">
        <v>14</v>
      </c>
    </row>
    <row customHeight="1" ht="24">
      <c r="C10" s="96"/>
      <c r="D10" s="105" t="s">
        <v>91</v>
      </c>
      <c r="E10" s="108" t="s">
        <v>321</v>
      </c>
      <c r="F10" s="108" t="s">
        <v>409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325</v>
      </c>
      <c r="G12" s="151"/>
      <c r="Q12" s="83">
        <v>62</v>
      </c>
    </row>
    <row customHeight="1" ht="24">
      <c r="A13" s="192"/>
      <c r="C13" s="96"/>
      <c r="D13" s="147" t="s">
        <v>1039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325</v>
      </c>
      <c r="G13" s="151"/>
      <c r="Q13" s="83">
        <v>23</v>
      </c>
    </row>
    <row customHeight="1" ht="14.699999999999998">
      <c r="A14" s="192"/>
      <c r="C14" s="96"/>
      <c r="D14" s="147" t="s">
        <v>1075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1135</v>
      </c>
      <c r="F15" s="201"/>
      <c r="G15" s="2171"/>
      <c r="Q15" s="83">
        <v>15</v>
      </c>
    </row>
    <row customHeight="1" ht="14.699999999999998">
      <c r="A16" s="192"/>
      <c r="C16" s="96"/>
      <c r="D16" s="147" t="s">
        <v>1041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325</v>
      </c>
      <c r="G16" s="337"/>
      <c r="Q16" s="83">
        <v>14</v>
      </c>
    </row>
    <row customHeight="1" ht="14.699999999999998">
      <c r="A17" s="192"/>
      <c r="C17" s="96"/>
      <c r="D17" s="147" t="s">
        <v>1083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1136</v>
      </c>
      <c r="F18" s="338"/>
      <c r="G18" s="2171"/>
      <c r="I18" s="350"/>
      <c r="J18" s="350"/>
      <c r="Q18" s="342">
        <v>21</v>
      </c>
    </row>
    <row s="1635" customFormat="1" customHeight="1" ht="256.5" hidden="1">
      <c r="A19" s="343"/>
      <c r="B19" s="417"/>
      <c r="C19" s="376"/>
      <c r="D19" s="884" t="s">
        <v>1043</v>
      </c>
      <c r="E19" s="883" t="s">
        <v>1137</v>
      </c>
      <c r="F19" s="385"/>
      <c r="G19" s="337" t="s">
        <v>1138</v>
      </c>
      <c r="I19" s="500"/>
      <c r="J19" s="500"/>
      <c r="Q19" s="758">
        <v>0</v>
      </c>
    </row>
    <row s="1635" customFormat="1" customHeight="1" ht="14.699999999999998">
      <c r="A20" s="343"/>
      <c r="B20" s="146"/>
      <c r="C20" s="307"/>
      <c r="D20" s="885">
        <v>2</v>
      </c>
      <c r="E20" s="330" t="s">
        <v>1139</v>
      </c>
      <c r="F20" s="198" t="s">
        <v>325</v>
      </c>
      <c r="G20" s="337"/>
      <c r="I20" s="350"/>
      <c r="J20" s="350"/>
      <c r="Q20" s="342">
        <v>14</v>
      </c>
    </row>
    <row s="1635" customFormat="1" customHeight="1" ht="18.75" hidden="1">
      <c r="A21" s="343"/>
      <c r="B21" s="146"/>
      <c r="C21" s="307"/>
      <c r="D21" s="333" t="s">
        <v>654</v>
      </c>
      <c r="E21" s="332"/>
      <c r="F21" s="331"/>
      <c r="G21" s="341"/>
      <c r="H21" s="334"/>
      <c r="I21" s="350"/>
      <c r="J21" s="350"/>
      <c r="Q21" s="342">
        <v>0</v>
      </c>
    </row>
    <row customHeight="1" ht="15.75">
      <c r="A22" s="192"/>
      <c r="C22" s="96"/>
      <c r="D22" s="109"/>
      <c r="E22" s="203" t="s">
        <v>341</v>
      </c>
      <c r="F22" s="338"/>
      <c r="G22" s="339"/>
      <c r="Q22" s="83">
        <v>15</v>
      </c>
    </row>
    <row s="1635" customFormat="1" customHeight="1" ht="22.5" hidden="1">
      <c r="A23" s="343"/>
      <c r="B23" s="1160"/>
      <c r="C23" s="376"/>
      <c r="D23" s="1673" t="s">
        <v>113</v>
      </c>
      <c r="E23" s="197" t="s">
        <v>1140</v>
      </c>
      <c r="F23" s="1670" t="s">
        <v>325</v>
      </c>
      <c r="G23" s="345"/>
      <c r="I23" s="1624"/>
      <c r="J23" s="1624"/>
      <c r="Q23" s="1631">
        <v>0</v>
      </c>
    </row>
    <row s="1635" customFormat="1" customHeight="1" ht="14.25" hidden="1">
      <c r="A24" s="343"/>
      <c r="B24" s="1160"/>
      <c r="C24" s="376"/>
      <c r="D24" s="1673" t="s">
        <v>726</v>
      </c>
      <c r="E24" s="1672" t="s">
        <v>1141</v>
      </c>
      <c r="F24" s="1670" t="s">
        <v>325</v>
      </c>
      <c r="G24" s="337"/>
      <c r="I24" s="1624"/>
      <c r="J24" s="1624"/>
      <c r="Q24" s="1631">
        <v>0</v>
      </c>
    </row>
    <row s="1635" customFormat="1" customHeight="1" ht="14.25" hidden="1">
      <c r="A25" s="343"/>
      <c r="B25" s="1160"/>
      <c r="C25" s="376"/>
      <c r="D25" s="1673" t="s">
        <v>729</v>
      </c>
      <c r="E25" s="195"/>
      <c r="F25" s="385"/>
      <c r="G25" s="2169" t="s">
        <v>1142</v>
      </c>
      <c r="I25" s="1624"/>
      <c r="J25" s="1624"/>
      <c r="Q25" s="1631">
        <v>0</v>
      </c>
    </row>
    <row s="1635" customFormat="1" customHeight="1" ht="22.5" hidden="1">
      <c r="A26" s="343"/>
      <c r="B26" s="1160"/>
      <c r="C26" s="376"/>
      <c r="D26" s="347"/>
      <c r="E26" s="349" t="s">
        <v>1143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85</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C33F8-6B55-CE99-EFE8-FD63DA3EF6F8}" mc:Ignorable="x14ac xr xr2 xr3">
  <sheetPr>
    <tabColor theme="6" tint="0.4"/>
  </sheetPr>
  <dimension ref="A1:M52"/>
  <sheetViews>
    <sheetView showGridLines="0" zoomScale="90" workbookViewId="0">
      <pane xSplit="6" ySplit="21" topLeftCell="G37" activePane="bottomRight" state="frozen"/>
      <selection pane="bottomLeft" activeCell="A22" sqref="A22"/>
      <selection pane="topRight" activeCell="G1" sqref="G1"/>
      <selection pane="bottomRight" activeCell="G48" sqref="G48"/>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259</v>
      </c>
      <c r="D2" s="1673"/>
      <c r="E2" s="199"/>
      <c r="F2" s="1670"/>
      <c r="G2" s="1670" t="s">
        <v>325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259</v>
      </c>
      <c r="D4" s="1673"/>
      <c r="E4" s="205" t="s">
        <v>1144</v>
      </c>
      <c r="F4" s="1670"/>
      <c r="G4" s="257"/>
      <c r="H4" s="1670" t="s">
        <v>325</v>
      </c>
      <c r="K4" s="1624"/>
      <c r="L4" s="1624"/>
      <c r="M4" s="1631">
        <v>0</v>
      </c>
    </row>
    <row s="1635" customFormat="1" customHeight="1" ht="14.25" hidden="1">
      <c r="A5" s="1362"/>
      <c r="B5" s="1160"/>
      <c r="C5" s="344"/>
      <c r="K5" s="1624"/>
      <c r="L5" s="1624"/>
      <c r="M5" s="1631">
        <v>0</v>
      </c>
    </row>
    <row s="1635" customFormat="1" customHeight="1" ht="18.75" hidden="1">
      <c r="A6" s="1683"/>
      <c r="B6" s="1160"/>
      <c r="C6" s="1730" t="s">
        <v>259</v>
      </c>
      <c r="D6" s="1673"/>
      <c r="E6" s="206" t="s">
        <v>1145</v>
      </c>
      <c r="F6" s="1670"/>
      <c r="G6" s="257"/>
      <c r="H6" s="1670" t="s">
        <v>325</v>
      </c>
      <c r="K6" s="1624"/>
      <c r="L6" s="1624"/>
      <c r="M6" s="1631">
        <v>0</v>
      </c>
    </row>
    <row s="1635" customFormat="1" customHeight="1" ht="14.25" hidden="1">
      <c r="A7" s="1362"/>
      <c r="B7" s="1160"/>
      <c r="C7" s="344"/>
      <c r="K7" s="1624"/>
      <c r="L7" s="1624"/>
      <c r="M7" s="1631">
        <v>0</v>
      </c>
    </row>
    <row s="1635" customFormat="1" customHeight="1" ht="18.75" hidden="1">
      <c r="A8" s="1683"/>
      <c r="B8" s="1160"/>
      <c r="C8" s="1730" t="s">
        <v>259</v>
      </c>
      <c r="D8" s="1673"/>
      <c r="E8" s="206" t="s">
        <v>1146</v>
      </c>
      <c r="F8" s="1670"/>
      <c r="G8" s="257"/>
      <c r="H8" s="1670" t="s">
        <v>325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259</v>
      </c>
      <c r="D10" s="1673"/>
      <c r="E10" s="206" t="s">
        <v>1147</v>
      </c>
      <c r="F10" s="1670"/>
      <c r="G10" s="1674"/>
      <c r="H10" s="1670" t="s">
        <v>325</v>
      </c>
      <c r="K10" s="1624"/>
      <c r="L10" s="1624" t="s">
        <v>1148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"Мурманэнергосбыт"</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319</v>
      </c>
      <c r="E18" s="2209"/>
      <c r="F18" s="2209"/>
      <c r="G18" s="2209"/>
      <c r="H18" s="2209"/>
      <c r="I18" s="2389" t="s">
        <v>320</v>
      </c>
      <c r="M18" s="83">
        <v>21</v>
      </c>
    </row>
    <row customHeight="1" ht="22.049999999999997">
      <c r="C19" s="96"/>
      <c r="D19" s="105" t="s">
        <v>91</v>
      </c>
      <c r="E19" s="108" t="s">
        <v>321</v>
      </c>
      <c r="F19" s="108"/>
      <c r="G19" s="108" t="s">
        <v>322</v>
      </c>
      <c r="H19" s="108" t="s">
        <v>409</v>
      </c>
      <c r="I19" s="2389"/>
      <c r="M19" s="83">
        <v>21</v>
      </c>
    </row>
    <row customHeight="1" ht="12" hidden="1">
      <c r="C20" s="96"/>
      <c r="D20" s="87"/>
      <c r="E20" s="87"/>
      <c r="F20" s="87"/>
      <c r="G20" s="87"/>
      <c r="H20" s="87"/>
      <c r="I20" s="87"/>
      <c r="M20" s="83">
        <v>0</v>
      </c>
    </row>
    <row customHeight="1" ht="14.699999999999998">
      <c r="A21" s="1683"/>
      <c r="C21" s="96"/>
      <c r="D21" s="147">
        <v>1</v>
      </c>
      <c r="E21" s="2461" t="s">
        <v>1149</v>
      </c>
      <c r="F21" s="2461"/>
      <c r="G21" s="2461"/>
      <c r="H21" s="2461"/>
      <c r="I21" s="208"/>
      <c r="M21" s="83">
        <v>14</v>
      </c>
    </row>
    <row customHeight="1" ht="21">
      <c r="A22" s="1683"/>
      <c r="C22" s="96"/>
      <c r="D22" s="147" t="s">
        <v>1039</v>
      </c>
      <c r="E22" s="194" t="s">
        <v>1150</v>
      </c>
      <c r="F22" s="198"/>
      <c r="G22" s="1737">
        <v>46010</v>
      </c>
      <c r="H22" s="198" t="s">
        <v>325</v>
      </c>
      <c r="I22" s="151" t="s">
        <v>1151</v>
      </c>
      <c r="M22" s="83">
        <v>20</v>
      </c>
    </row>
    <row customHeight="1" ht="60">
      <c r="A23" s="1683"/>
      <c r="C23" s="96"/>
      <c r="D23" s="147" t="s">
        <v>1041</v>
      </c>
      <c r="E23" s="194" t="s">
        <v>1152</v>
      </c>
      <c r="F23" s="198"/>
      <c r="G23" s="3891" t="s">
        <v>1153</v>
      </c>
      <c r="H23" s="3892" t="s">
        <v>1154</v>
      </c>
      <c r="I23" s="258" t="s">
        <v>1155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325</v>
      </c>
      <c r="H24" s="3892" t="s">
        <v>1156</v>
      </c>
      <c r="I24" s="259" t="s">
        <v>649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343</v>
      </c>
      <c r="E26" s="199" t="s">
        <v>1157</v>
      </c>
      <c r="F26" s="198"/>
      <c r="G26" s="198" t="s">
        <v>325</v>
      </c>
      <c r="H26" s="3892" t="s">
        <v>1158</v>
      </c>
      <c r="I26" s="2169" t="s">
        <v>1159</v>
      </c>
      <c r="M26" s="83">
        <v>14</v>
      </c>
    </row>
    <row s="1635" customFormat="1" customHeight="1" ht="18.75">
      <c r="A27" s="1683"/>
      <c r="B27" s="1366"/>
      <c r="C27" s="1730" t="s">
        <v>259</v>
      </c>
      <c r="D27" s="2204" t="s">
        <v>351</v>
      </c>
      <c r="E27" s="1767" t="s">
        <v>1160</v>
      </c>
      <c r="F27" s="2577"/>
      <c r="G27" s="2577" t="s">
        <v>325</v>
      </c>
      <c r="H27" s="3892" t="s">
        <v>1158</v>
      </c>
      <c r="I27" s="1635"/>
      <c r="J27" s="1635"/>
      <c r="K27" s="1624"/>
      <c r="L27" s="1624"/>
      <c r="M27" s="1635">
        <v>0</v>
      </c>
    </row>
    <row s="1635" customFormat="1" customHeight="1" ht="18.75">
      <c r="A28" s="1683"/>
      <c r="B28" s="1366"/>
      <c r="C28" s="1730" t="s">
        <v>259</v>
      </c>
      <c r="D28" s="2204" t="s">
        <v>353</v>
      </c>
      <c r="E28" s="1767" t="s">
        <v>1161</v>
      </c>
      <c r="F28" s="2577"/>
      <c r="G28" s="2577" t="s">
        <v>325</v>
      </c>
      <c r="H28" s="3892" t="s">
        <v>1158</v>
      </c>
      <c r="I28" s="1635"/>
      <c r="J28" s="1635"/>
      <c r="K28" s="1624"/>
      <c r="L28" s="1624"/>
      <c r="M28" s="1635">
        <v>0</v>
      </c>
    </row>
    <row s="1635" customFormat="1" customHeight="1" ht="18.75">
      <c r="A29" s="1683"/>
      <c r="B29" s="1366"/>
      <c r="C29" s="1730" t="s">
        <v>259</v>
      </c>
      <c r="D29" s="2204" t="s">
        <v>355</v>
      </c>
      <c r="E29" s="1767" t="s">
        <v>1162</v>
      </c>
      <c r="F29" s="2577"/>
      <c r="G29" s="2577" t="s">
        <v>325</v>
      </c>
      <c r="H29" s="1164" t="s">
        <v>1158</v>
      </c>
      <c r="I29" s="1635"/>
      <c r="J29" s="1635"/>
      <c r="K29" s="1624"/>
      <c r="L29" s="1624"/>
      <c r="M29" s="1635">
        <v>0</v>
      </c>
    </row>
    <row s="1635" customFormat="1" customHeight="1" ht="18.75">
      <c r="A30" s="1683"/>
      <c r="B30" s="1366"/>
      <c r="C30" s="1730" t="s">
        <v>259</v>
      </c>
      <c r="D30" s="2204" t="s">
        <v>935</v>
      </c>
      <c r="E30" s="1767" t="s">
        <v>1163</v>
      </c>
      <c r="F30" s="2577"/>
      <c r="G30" s="2577" t="s">
        <v>325</v>
      </c>
      <c r="H30" s="3892" t="s">
        <v>1158</v>
      </c>
      <c r="I30" s="1635"/>
      <c r="J30" s="1635"/>
      <c r="K30" s="1624"/>
      <c r="L30" s="1624"/>
      <c r="M30" s="1635">
        <v>0</v>
      </c>
    </row>
    <row s="1635" customFormat="1" customHeight="1" ht="18.75">
      <c r="A31" s="1683"/>
      <c r="B31" s="1366"/>
      <c r="C31" s="1730" t="s">
        <v>259</v>
      </c>
      <c r="D31" s="2204" t="s">
        <v>937</v>
      </c>
      <c r="E31" s="1767" t="s">
        <v>1164</v>
      </c>
      <c r="F31" s="2577"/>
      <c r="G31" s="2577" t="s">
        <v>325</v>
      </c>
      <c r="H31" s="3892" t="s">
        <v>1158</v>
      </c>
      <c r="I31" s="1635"/>
      <c r="J31" s="1635"/>
      <c r="K31" s="1624"/>
      <c r="L31" s="1624"/>
      <c r="M31" s="1635">
        <v>0</v>
      </c>
    </row>
    <row s="1635" customFormat="1" customHeight="1" ht="18.75">
      <c r="A32" s="1683"/>
      <c r="B32" s="1366"/>
      <c r="C32" s="1730" t="s">
        <v>259</v>
      </c>
      <c r="D32" s="2204" t="s">
        <v>939</v>
      </c>
      <c r="E32" s="1767" t="s">
        <v>1165</v>
      </c>
      <c r="F32" s="2577"/>
      <c r="G32" s="2577" t="s">
        <v>325</v>
      </c>
      <c r="H32" s="3892" t="s">
        <v>1158</v>
      </c>
      <c r="I32" s="1635"/>
      <c r="J32" s="1635"/>
      <c r="K32" s="1624"/>
      <c r="L32" s="1624"/>
      <c r="M32" s="1635">
        <v>0</v>
      </c>
    </row>
    <row s="1635" customFormat="1" customHeight="1" ht="18.75">
      <c r="A33" s="1683"/>
      <c r="B33" s="1366"/>
      <c r="C33" s="1730" t="s">
        <v>259</v>
      </c>
      <c r="D33" s="2204" t="s">
        <v>1166</v>
      </c>
      <c r="E33" s="1767" t="s">
        <v>1167</v>
      </c>
      <c r="F33" s="2577"/>
      <c r="G33" s="2577" t="s">
        <v>325</v>
      </c>
      <c r="H33" s="3892" t="s">
        <v>1158</v>
      </c>
      <c r="I33" s="1635"/>
      <c r="J33" s="1635"/>
      <c r="K33" s="1624"/>
      <c r="L33" s="1624"/>
      <c r="M33" s="1635">
        <v>0</v>
      </c>
    </row>
    <row s="1635" customFormat="1" customHeight="1" ht="18.75">
      <c r="A34" s="1683"/>
      <c r="B34" s="1366"/>
      <c r="C34" s="1730" t="s">
        <v>259</v>
      </c>
      <c r="D34" s="2204" t="s">
        <v>1168</v>
      </c>
      <c r="E34" s="1767" t="s">
        <v>1169</v>
      </c>
      <c r="F34" s="2577"/>
      <c r="G34" s="2577" t="s">
        <v>325</v>
      </c>
      <c r="H34" s="3892" t="s">
        <v>1158</v>
      </c>
      <c r="I34" s="1635"/>
      <c r="J34" s="1635"/>
      <c r="K34" s="1624"/>
      <c r="L34" s="1624"/>
      <c r="M34" s="1635">
        <v>0</v>
      </c>
    </row>
    <row customHeight="1" ht="15.75">
      <c r="A35" s="1683" t="s">
        <v>112</v>
      </c>
      <c r="C35" s="96"/>
      <c r="D35" s="109"/>
      <c r="E35" s="203" t="s">
        <v>341</v>
      </c>
      <c r="F35" s="204"/>
      <c r="G35" s="204"/>
      <c r="H35" s="201"/>
      <c r="I35" s="2171"/>
      <c r="M35" s="83">
        <v>15</v>
      </c>
    </row>
    <row customHeight="1" ht="39.75">
      <c r="A36" s="1683"/>
      <c r="B36" s="146">
        <v>3</v>
      </c>
      <c r="C36" s="96"/>
      <c r="D36" s="147">
        <v>4</v>
      </c>
      <c r="E36"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36" s="2460"/>
      <c r="G36" s="2460"/>
      <c r="H36" s="2460"/>
      <c r="I36" s="256"/>
      <c r="M36" s="83">
        <v>38</v>
      </c>
    </row>
    <row customHeight="1" ht="21">
      <c r="A37" s="1683"/>
      <c r="C37" s="96"/>
      <c r="D37" s="147" t="s">
        <v>771</v>
      </c>
      <c r="E37" s="205" t="s">
        <v>1144</v>
      </c>
      <c r="F37" s="198"/>
      <c r="G37" s="257" t="s">
        <v>1170</v>
      </c>
      <c r="H37" s="198" t="s">
        <v>325</v>
      </c>
      <c r="I37" s="2169" t="s">
        <v>1171</v>
      </c>
      <c r="M37" s="83">
        <v>20</v>
      </c>
    </row>
    <row customHeight="1" ht="15.75">
      <c r="A38" s="1683" t="s">
        <v>113</v>
      </c>
      <c r="C38" s="96"/>
      <c r="D38" s="109"/>
      <c r="E38" s="203" t="s">
        <v>341</v>
      </c>
      <c r="F38" s="204"/>
      <c r="G38" s="204"/>
      <c r="H38" s="201"/>
      <c r="I38" s="2171"/>
      <c r="M38" s="83">
        <v>15</v>
      </c>
    </row>
    <row customHeight="1" ht="31.5">
      <c r="A39" s="1683"/>
      <c r="B39" s="146">
        <v>3</v>
      </c>
      <c r="C39" s="96"/>
      <c r="D39" s="147">
        <v>5</v>
      </c>
      <c r="E39"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9" s="2460"/>
      <c r="G39" s="2460"/>
      <c r="H39" s="2460"/>
      <c r="I39" s="256"/>
      <c r="M39" s="83">
        <v>30</v>
      </c>
    </row>
    <row customHeight="1" ht="27.299999999999997">
      <c r="A40" s="1683"/>
      <c r="C40" s="96"/>
      <c r="D40" s="147" t="s">
        <v>332</v>
      </c>
      <c r="E40"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0" s="2403"/>
      <c r="G40" s="2403"/>
      <c r="H40" s="2403"/>
      <c r="I40" s="256"/>
      <c r="M40" s="83">
        <v>26</v>
      </c>
    </row>
    <row customHeight="1" ht="14.699999999999998">
      <c r="A41" s="1683"/>
      <c r="C41" s="96"/>
      <c r="D41" s="147" t="s">
        <v>1172</v>
      </c>
      <c r="E41" s="206" t="s">
        <v>1145</v>
      </c>
      <c r="F41" s="198"/>
      <c r="G41" s="257" t="s">
        <v>1173</v>
      </c>
      <c r="H41" s="198" t="s">
        <v>325</v>
      </c>
      <c r="I41" s="2169" t="s">
        <v>1174</v>
      </c>
      <c r="M41" s="83">
        <v>14</v>
      </c>
    </row>
    <row customHeight="1" ht="15.75">
      <c r="A42" s="1683" t="s">
        <v>93</v>
      </c>
      <c r="C42" s="96"/>
      <c r="D42" s="109"/>
      <c r="E42" s="204" t="s">
        <v>341</v>
      </c>
      <c r="F42" s="200"/>
      <c r="G42" s="200"/>
      <c r="H42" s="201"/>
      <c r="I42" s="2171"/>
      <c r="M42" s="83">
        <v>15</v>
      </c>
    </row>
    <row customHeight="1" ht="25.2">
      <c r="A43" s="1683"/>
      <c r="C43" s="96"/>
      <c r="D43" s="147" t="s">
        <v>899</v>
      </c>
      <c r="E43"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3" s="2403"/>
      <c r="G43" s="2403"/>
      <c r="H43" s="2403"/>
      <c r="I43" s="256"/>
      <c r="M43" s="83">
        <v>24</v>
      </c>
    </row>
    <row customHeight="1" ht="14.699999999999998">
      <c r="A44" s="1683"/>
      <c r="C44" s="96"/>
      <c r="D44" s="147" t="s">
        <v>1175</v>
      </c>
      <c r="E44" s="206" t="s">
        <v>1146</v>
      </c>
      <c r="F44" s="198"/>
      <c r="G44" s="257" t="s">
        <v>1176</v>
      </c>
      <c r="H44" s="198" t="s">
        <v>325</v>
      </c>
      <c r="I44" s="2143" t="s">
        <v>1177</v>
      </c>
      <c r="M44" s="83">
        <v>14</v>
      </c>
    </row>
    <row s="1635" customFormat="1" customHeight="1" ht="18.75">
      <c r="A45" s="1683"/>
      <c r="B45" s="1366"/>
      <c r="C45" s="1730" t="s">
        <v>259</v>
      </c>
      <c r="D45" s="2204" t="s">
        <v>1178</v>
      </c>
      <c r="E45" s="206" t="s">
        <v>1146</v>
      </c>
      <c r="F45" s="2577"/>
      <c r="G45" s="2569" t="s">
        <v>1176</v>
      </c>
      <c r="H45" s="2577" t="s">
        <v>325</v>
      </c>
      <c r="I45" s="1635"/>
      <c r="J45" s="1635"/>
      <c r="K45" s="1624"/>
      <c r="L45" s="1624"/>
      <c r="M45" s="1635">
        <v>0</v>
      </c>
    </row>
    <row customHeight="1" ht="15.75">
      <c r="A46" s="1683" t="s">
        <v>94</v>
      </c>
      <c r="C46" s="96"/>
      <c r="D46" s="109"/>
      <c r="E46" s="204" t="s">
        <v>341</v>
      </c>
      <c r="F46" s="200"/>
      <c r="G46" s="200"/>
      <c r="H46" s="201"/>
      <c r="I46" s="2143"/>
      <c r="M46" s="83">
        <v>15</v>
      </c>
    </row>
    <row customHeight="1" ht="27.299999999999997">
      <c r="A47" s="1683"/>
      <c r="C47" s="96"/>
      <c r="D47" s="147" t="s">
        <v>900</v>
      </c>
      <c r="E47"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7" s="2403"/>
      <c r="G47" s="2403"/>
      <c r="H47" s="2403"/>
      <c r="I47" s="256"/>
      <c r="M47" s="83">
        <v>26</v>
      </c>
    </row>
    <row customHeight="1" ht="14.699999999999998">
      <c r="A48" s="1683"/>
      <c r="C48" s="96"/>
      <c r="D48" s="147" t="s">
        <v>901</v>
      </c>
      <c r="E48" s="206" t="s">
        <v>1147</v>
      </c>
      <c r="F48" s="198"/>
      <c r="G48" s="207" t="s">
        <v>1179</v>
      </c>
      <c r="H48" s="198" t="s">
        <v>325</v>
      </c>
      <c r="I48" s="2169" t="s">
        <v>1180</v>
      </c>
      <c r="L48" s="155" t="s">
        <v>1148</v>
      </c>
      <c r="M48" s="83">
        <v>14</v>
      </c>
    </row>
    <row customHeight="1" ht="15.75">
      <c r="A49" s="1683" t="s">
        <v>102</v>
      </c>
      <c r="C49" s="96"/>
      <c r="D49" s="109"/>
      <c r="E49" s="204" t="s">
        <v>341</v>
      </c>
      <c r="F49" s="200"/>
      <c r="G49" s="200"/>
      <c r="H49" s="201"/>
      <c r="I49" s="2171"/>
      <c r="M49" s="83">
        <v>15</v>
      </c>
    </row>
    <row s="1823" customFormat="1" customHeight="1" ht="3">
      <c r="A50" s="1683"/>
      <c r="K50" s="196"/>
      <c r="L50" s="196"/>
      <c r="M50" s="140">
        <v>3</v>
      </c>
    </row>
    <row customHeight="1" ht="26.25">
      <c r="D51" s="1681" t="s">
        <v>821</v>
      </c>
      <c r="E51"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51" s="2285"/>
      <c r="G51" s="2285"/>
      <c r="H51" s="2285"/>
      <c r="I51" s="2285"/>
      <c r="M51" s="83">
        <v>25</v>
      </c>
    </row>
    <row customHeight="1" ht="22.5" hidden="1">
      <c r="A52" s="1362" t="s">
        <v>85</v>
      </c>
      <c r="B52" s="146">
        <v>0</v>
      </c>
      <c r="C52" s="97">
        <v>3</v>
      </c>
      <c r="D52" s="83">
        <v>6</v>
      </c>
      <c r="E52" s="83">
        <v>63</v>
      </c>
      <c r="F52" s="83">
        <v>0</v>
      </c>
      <c r="G52" s="83">
        <v>35</v>
      </c>
      <c r="H52" s="83">
        <v>35</v>
      </c>
      <c r="I52" s="83">
        <v>91</v>
      </c>
      <c r="J52" s="83">
        <v>68</v>
      </c>
      <c r="K52" s="155">
        <v>10</v>
      </c>
      <c r="L52" s="155">
        <v>10</v>
      </c>
      <c r="M52" s="83">
        <v>23</v>
      </c>
    </row>
  </sheetData>
  <sheetProtection formatColumns="0" formatRows="0" autoFilter="0" sort="0" insertRows="0" insertColumns="1" deleteRows="0" deleteColumns="0"/>
  <mergeCells count="17">
    <mergeCell ref="I37:I38"/>
    <mergeCell ref="E39:H39"/>
    <mergeCell ref="D14:H14"/>
    <mergeCell ref="D18:H18"/>
    <mergeCell ref="I18:I19"/>
    <mergeCell ref="E21:H21"/>
    <mergeCell ref="E25:H25"/>
    <mergeCell ref="I26:I35"/>
    <mergeCell ref="E36:H36"/>
    <mergeCell ref="D15:H15"/>
    <mergeCell ref="E51:I51"/>
    <mergeCell ref="E40:H40"/>
    <mergeCell ref="E43:H43"/>
    <mergeCell ref="E47:H47"/>
    <mergeCell ref="I41:I42"/>
    <mergeCell ref="I44:I46"/>
    <mergeCell ref="I48:I49"/>
  </mergeCells>
  <dataValidations count="4">
    <dataValidation type="textLength" operator="lessThanOrEqual" allowBlank="1" showInputMessage="1" showErrorMessage="1" errorTitle="Ошибка" error="Допускается ввод не более 900 символов!" sqref="I23:I24 I41 G44:G45 I48 I26:I34 E37 G41 E44:E45 I37 E41 I44:I45 G23 E26:E34 I10 E23 G37 E10 G8 E2 I2 I4 G4 E4 E6 I6 G6 E8 I8 E4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34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8">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F3E95EBB-6479-FA58-77E7-0703A46F1FF8}"/>
    <hyperlink ref="H23" r:id="rId3" xr:uid="{C704D11C-4B48-F148-3457-82DA786539C8}"/>
    <hyperlink ref="H24" r:id="rId4" xr:uid="{800E0FA3-2CA8-B4FE-0778-5D38BBF0B9B8}"/>
    <hyperlink ref="H26" r:id="rId5" xr:uid="{1A1F6018-205C-9DA8-1F71-789B02F981AA}"/>
    <hyperlink ref="H27" r:id="rId6" xr:uid="{3497B228-C248-9E74-0218-7E6692C6C2E8}"/>
    <hyperlink ref="H28" r:id="rId7" xr:uid="{D8FDB308-79DB-EEE8-A458-D17AB5B7B96F}"/>
    <hyperlink ref="H29" r:id="rId8" tooltip="https://portal.eias.ru/Portal/DownloadPage.aspx?type=12&amp;guid=c93f5b95-61de-4013-a32c-2db3a8351a4e" xr:uid="{6C963C68-4A9A-82FD-4CD8-370F46942077}"/>
    <hyperlink ref="H30" r:id="rId9" xr:uid="{AA640B48-F348-96CA-8998-793A430D4E4F}"/>
    <hyperlink ref="H31" r:id="rId10" xr:uid="{7150FDD5-74B8-11BC-E778-C4F72B46D768}"/>
    <hyperlink ref="H32" r:id="rId11" xr:uid="{9DB10048-FAA2-5B98-C167-D690569CD1BE}"/>
    <hyperlink ref="H33" r:id="rId12" xr:uid="{551337D8-065D-EBB8-9E8E-51B0BA415E98}"/>
    <hyperlink ref="H34" r:id="rId13" xr:uid="{E721CF1D-E932-8968-6353-7A52ED7C211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5162C-1794-5638-F1B7-24C2C18D1DCD}" mc:Ignorable="x14ac xr xr2 xr3">
  <sheetPr>
    <tabColor theme="6" tint="0.4"/>
  </sheetPr>
  <dimension ref="A1:AH352"/>
  <sheetViews>
    <sheetView showGridLines="0" zoomScale="90" workbookViewId="0">
      <pane xSplit="7" ySplit="21" topLeftCell="H22" activePane="bottomRight" state="frozen"/>
      <selection pane="bottomLeft" activeCell="A22" sqref="A22"/>
      <selection pane="topRight" activeCell="H1" sqref="H1"/>
      <selection pane="bottomRight" activeCell="A332" sqref="A332:XFD333"/>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325</v>
      </c>
      <c r="M2" s="1875"/>
      <c r="N2" s="334"/>
      <c r="O2" s="1624"/>
      <c r="P2" s="1624"/>
      <c r="AH2" s="1631">
        <v>0</v>
      </c>
    </row>
    <row s="1635" customFormat="1" customHeight="1" ht="18.75" hidden="1">
      <c r="A3" s="1780"/>
      <c r="B3" s="1780"/>
      <c r="C3" s="369" t="s">
        <v>1181</v>
      </c>
      <c r="D3" s="344"/>
      <c r="E3" s="1031"/>
      <c r="F3" s="1031"/>
      <c r="G3" s="2427"/>
      <c r="H3" s="1500"/>
      <c r="I3" s="651" t="s">
        <v>1182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325</v>
      </c>
      <c r="M5" s="1875"/>
      <c r="N5" s="334"/>
      <c r="O5" s="1624"/>
      <c r="P5" s="1624"/>
      <c r="AH5" s="1631">
        <v>0</v>
      </c>
    </row>
    <row s="1635" customFormat="1" customHeight="1" ht="18.75" hidden="1">
      <c r="A6" s="1780"/>
      <c r="B6" s="1780"/>
      <c r="C6" s="369" t="s">
        <v>1183</v>
      </c>
      <c r="D6" s="344"/>
      <c r="E6" s="1031"/>
      <c r="F6" s="1031"/>
      <c r="G6" s="2427"/>
      <c r="H6" s="1500"/>
      <c r="I6" s="651" t="s">
        <v>1182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325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325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46010</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53/113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319</v>
      </c>
      <c r="F19" s="2209"/>
      <c r="G19" s="2209"/>
      <c r="H19" s="2209"/>
      <c r="I19" s="2209"/>
      <c r="J19" s="2209"/>
      <c r="K19" s="2209"/>
      <c r="L19" s="2209"/>
      <c r="M19" s="2389" t="s">
        <v>320</v>
      </c>
      <c r="AH19" s="374">
        <v>21</v>
      </c>
    </row>
    <row customHeight="1" ht="22.049999999999997">
      <c r="D20" s="376"/>
      <c r="E20" s="2277" t="s">
        <v>91</v>
      </c>
      <c r="F20" s="2224" t="s">
        <v>124</v>
      </c>
      <c r="G20" s="2224" t="s">
        <v>125</v>
      </c>
      <c r="H20" s="2386" t="s">
        <v>1184</v>
      </c>
      <c r="I20" s="2387"/>
      <c r="J20" s="2433"/>
      <c r="K20" s="2224" t="s">
        <v>322</v>
      </c>
      <c r="L20" s="2224" t="s">
        <v>409</v>
      </c>
      <c r="M20" s="2389"/>
      <c r="AH20" s="374">
        <v>21</v>
      </c>
    </row>
    <row customHeight="1" ht="22.049999999999997">
      <c r="D21" s="376"/>
      <c r="E21" s="2279"/>
      <c r="F21" s="2225"/>
      <c r="G21" s="2225"/>
      <c r="H21" s="2218" t="s">
        <v>1185</v>
      </c>
      <c r="I21" s="2220"/>
      <c r="J21" s="108" t="s">
        <v>1186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325</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325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1181</v>
      </c>
      <c r="D25" s="2466"/>
      <c r="E25" s="2204"/>
      <c r="F25" s="2470"/>
      <c r="G25" s="2427"/>
      <c r="H25" s="1500"/>
      <c r="I25" s="651" t="s">
        <v>1182</v>
      </c>
      <c r="J25" s="571"/>
      <c r="K25" s="1500"/>
      <c r="L25" s="214"/>
      <c r="M25" s="2170"/>
      <c r="N25" s="334"/>
      <c r="O25" s="1624"/>
      <c r="P25" s="1624"/>
      <c r="AH25" s="1631">
        <v>0</v>
      </c>
    </row>
    <row customHeight="1" ht="0.75" hidden="1">
      <c r="A26" s="1780"/>
      <c r="B26" s="1780"/>
      <c r="C26" s="369" t="s">
        <v>1187</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325</v>
      </c>
      <c r="M27" s="2170"/>
      <c r="N27" s="334"/>
      <c r="O27" s="1624"/>
      <c r="P27" s="1624"/>
      <c r="AH27" s="1631">
        <v>0</v>
      </c>
    </row>
    <row s="1635" customFormat="1" customHeight="1" ht="18.75" hidden="1">
      <c r="A28" s="1780"/>
      <c r="B28" s="1780"/>
      <c r="C28" s="369" t="s">
        <v>1181</v>
      </c>
      <c r="D28" s="2462"/>
      <c r="E28" s="2463"/>
      <c r="F28" s="2464"/>
      <c r="G28" s="2427"/>
      <c r="H28" s="1500"/>
      <c r="I28" s="651" t="s">
        <v>1182</v>
      </c>
      <c r="J28" s="571"/>
      <c r="K28" s="1500"/>
      <c r="L28" s="214"/>
      <c r="M28" s="2170"/>
      <c r="N28" s="334"/>
      <c r="O28" s="1624"/>
      <c r="P28" s="1624"/>
      <c r="AH28" s="1631">
        <v>0</v>
      </c>
    </row>
    <row s="1635" customFormat="1" customHeight="1" ht="0.75" hidden="1">
      <c r="A29" s="1780"/>
      <c r="B29" s="1780"/>
      <c r="C29" s="369" t="s">
        <v>1187</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325</v>
      </c>
      <c r="M30" s="2170"/>
      <c r="N30" s="334"/>
      <c r="O30" s="1624"/>
      <c r="P30" s="1624"/>
      <c r="AH30" s="1631">
        <v>0</v>
      </c>
    </row>
    <row s="1635" customFormat="1" customHeight="1" ht="18.75" hidden="1">
      <c r="A31" s="1780"/>
      <c r="B31" s="1780"/>
      <c r="C31" s="369" t="s">
        <v>1181</v>
      </c>
      <c r="D31" s="2462"/>
      <c r="E31" s="2204"/>
      <c r="F31" s="2383"/>
      <c r="G31" s="2427"/>
      <c r="H31" s="1500"/>
      <c r="I31" s="651" t="s">
        <v>1182</v>
      </c>
      <c r="J31" s="571"/>
      <c r="K31" s="1500"/>
      <c r="L31" s="214"/>
      <c r="M31" s="2170"/>
      <c r="N31" s="334"/>
      <c r="O31" s="1624"/>
      <c r="P31" s="1624"/>
      <c r="AH31" s="1631">
        <v>0</v>
      </c>
    </row>
    <row s="1635" customFormat="1" customHeight="1" ht="0.75" hidden="1">
      <c r="A32" s="1780"/>
      <c r="B32" s="1780"/>
      <c r="C32" s="369" t="s">
        <v>1187</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325</v>
      </c>
      <c r="M33" s="2170"/>
      <c r="N33" s="334"/>
      <c r="O33" s="1624"/>
      <c r="P33" s="1624"/>
      <c r="AH33" s="1631">
        <v>0</v>
      </c>
    </row>
    <row s="1635" customFormat="1" customHeight="1" ht="18.75" hidden="1">
      <c r="A34" s="1780"/>
      <c r="B34" s="1780"/>
      <c r="C34" s="369" t="s">
        <v>1181</v>
      </c>
      <c r="D34" s="2462"/>
      <c r="E34" s="2204"/>
      <c r="F34" s="2383"/>
      <c r="G34" s="2427"/>
      <c r="H34" s="1500"/>
      <c r="I34" s="651" t="s">
        <v>1182</v>
      </c>
      <c r="J34" s="571"/>
      <c r="K34" s="1500"/>
      <c r="L34" s="214"/>
      <c r="M34" s="2170"/>
      <c r="N34" s="334"/>
      <c r="O34" s="1624"/>
      <c r="P34" s="1624"/>
      <c r="AH34" s="1631">
        <v>0</v>
      </c>
    </row>
    <row s="1635" customFormat="1" customHeight="1" ht="0.75" hidden="1">
      <c r="A35" s="1780"/>
      <c r="B35" s="1780"/>
      <c r="C35" s="369" t="s">
        <v>1187</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325</v>
      </c>
      <c r="M36" s="2170"/>
      <c r="N36" s="334"/>
      <c r="O36" s="1624"/>
      <c r="P36" s="1624"/>
      <c r="AH36" s="1631">
        <v>0</v>
      </c>
    </row>
    <row s="1635" customFormat="1" customHeight="1" ht="18.75" hidden="1">
      <c r="A37" s="1780"/>
      <c r="B37" s="1780"/>
      <c r="C37" s="369" t="s">
        <v>1181</v>
      </c>
      <c r="D37" s="2462"/>
      <c r="E37" s="2204"/>
      <c r="F37" s="2383"/>
      <c r="G37" s="2427"/>
      <c r="H37" s="1500"/>
      <c r="I37" s="651" t="s">
        <v>1182</v>
      </c>
      <c r="J37" s="571"/>
      <c r="K37" s="1500"/>
      <c r="L37" s="214"/>
      <c r="M37" s="2170"/>
      <c r="N37" s="334"/>
      <c r="O37" s="1624"/>
      <c r="P37" s="1624"/>
      <c r="AH37" s="1631">
        <v>0</v>
      </c>
    </row>
    <row s="1635" customFormat="1" customHeight="1" ht="0.75" hidden="1">
      <c r="A38" s="1780"/>
      <c r="B38" s="1780"/>
      <c r="C38" s="369" t="s">
        <v>1187</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325</v>
      </c>
      <c r="M39" s="2170"/>
      <c r="N39" s="334"/>
      <c r="O39" s="1624"/>
      <c r="P39" s="1624"/>
      <c r="AH39" s="1631">
        <v>0</v>
      </c>
    </row>
    <row s="1635" customFormat="1" customHeight="1" ht="18.75" hidden="1">
      <c r="A40" s="1780"/>
      <c r="B40" s="1780"/>
      <c r="C40" s="369" t="s">
        <v>1181</v>
      </c>
      <c r="D40" s="2462"/>
      <c r="E40" s="2204"/>
      <c r="F40" s="2383"/>
      <c r="G40" s="2427"/>
      <c r="H40" s="1500"/>
      <c r="I40" s="651" t="s">
        <v>1182</v>
      </c>
      <c r="J40" s="571"/>
      <c r="K40" s="1500"/>
      <c r="L40" s="214"/>
      <c r="M40" s="2170"/>
      <c r="N40" s="334"/>
      <c r="O40" s="1624"/>
      <c r="P40" s="1624"/>
      <c r="AH40" s="1631">
        <v>0</v>
      </c>
    </row>
    <row s="1635" customFormat="1" customHeight="1" ht="0.75" hidden="1">
      <c r="A41" s="1780"/>
      <c r="B41" s="1780"/>
      <c r="C41" s="369" t="s">
        <v>1187</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325</v>
      </c>
      <c r="M42" s="2170"/>
      <c r="N42" s="334"/>
      <c r="O42" s="1624"/>
      <c r="P42" s="1624"/>
      <c r="AH42" s="1631">
        <v>0</v>
      </c>
    </row>
    <row s="1635" customFormat="1" customHeight="1" ht="18.75" hidden="1">
      <c r="A43" s="1780"/>
      <c r="B43" s="1780"/>
      <c r="C43" s="369" t="s">
        <v>1181</v>
      </c>
      <c r="D43" s="2462"/>
      <c r="E43" s="2204"/>
      <c r="F43" s="2383"/>
      <c r="G43" s="2427"/>
      <c r="H43" s="1500"/>
      <c r="I43" s="651" t="s">
        <v>1182</v>
      </c>
      <c r="J43" s="571"/>
      <c r="K43" s="1500"/>
      <c r="L43" s="214"/>
      <c r="M43" s="2170"/>
      <c r="N43" s="334"/>
      <c r="O43" s="1624"/>
      <c r="P43" s="1624"/>
      <c r="AH43" s="1631">
        <v>0</v>
      </c>
    </row>
    <row s="1635" customFormat="1" customHeight="1" ht="0.75" hidden="1">
      <c r="A44" s="1780"/>
      <c r="B44" s="1780"/>
      <c r="C44" s="369" t="s">
        <v>1187</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325</v>
      </c>
      <c r="M45" s="2170"/>
      <c r="N45" s="334"/>
      <c r="O45" s="1624"/>
      <c r="P45" s="1624"/>
      <c r="AH45" s="1631">
        <v>0</v>
      </c>
    </row>
    <row s="1635" customFormat="1" customHeight="1" ht="18.75" hidden="1">
      <c r="A46" s="1780"/>
      <c r="B46" s="1780"/>
      <c r="C46" s="369" t="s">
        <v>1181</v>
      </c>
      <c r="D46" s="2462"/>
      <c r="E46" s="2204"/>
      <c r="F46" s="2383"/>
      <c r="G46" s="2427"/>
      <c r="H46" s="1500"/>
      <c r="I46" s="651" t="s">
        <v>1182</v>
      </c>
      <c r="J46" s="571"/>
      <c r="K46" s="1500"/>
      <c r="L46" s="214"/>
      <c r="M46" s="2170"/>
      <c r="N46" s="334"/>
      <c r="O46" s="1624"/>
      <c r="P46" s="1624"/>
      <c r="AH46" s="1631">
        <v>0</v>
      </c>
    </row>
    <row s="1635" customFormat="1" customHeight="1" ht="0.75" hidden="1">
      <c r="A47" s="1780"/>
      <c r="B47" s="1780"/>
      <c r="C47" s="369" t="s">
        <v>1187</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325</v>
      </c>
      <c r="M48" s="2170"/>
      <c r="N48" s="334"/>
      <c r="O48" s="1624"/>
      <c r="P48" s="1624"/>
      <c r="AH48" s="1631">
        <v>0</v>
      </c>
    </row>
    <row s="1635" customFormat="1" customHeight="1" ht="18.75" hidden="1">
      <c r="A49" s="1780"/>
      <c r="B49" s="1780"/>
      <c r="C49" s="369" t="s">
        <v>1181</v>
      </c>
      <c r="D49" s="2462"/>
      <c r="E49" s="2204"/>
      <c r="F49" s="2383"/>
      <c r="G49" s="2427"/>
      <c r="H49" s="1500"/>
      <c r="I49" s="651" t="s">
        <v>1182</v>
      </c>
      <c r="J49" s="571"/>
      <c r="K49" s="1500"/>
      <c r="L49" s="214"/>
      <c r="M49" s="2170"/>
      <c r="N49" s="334"/>
      <c r="O49" s="1624"/>
      <c r="P49" s="1624"/>
      <c r="AH49" s="1631">
        <v>0</v>
      </c>
    </row>
    <row s="1635" customFormat="1" customHeight="1" ht="0.75" hidden="1">
      <c r="A50" s="1780"/>
      <c r="B50" s="1780"/>
      <c r="C50" s="369" t="s">
        <v>1187</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325</v>
      </c>
      <c r="M51" s="2170"/>
      <c r="N51" s="334"/>
      <c r="O51" s="1624"/>
      <c r="P51" s="1624"/>
      <c r="AH51" s="1631">
        <v>0</v>
      </c>
    </row>
    <row s="1635" customFormat="1" customHeight="1" ht="18.75" hidden="1">
      <c r="A52" s="1780"/>
      <c r="B52" s="1780"/>
      <c r="C52" s="369" t="s">
        <v>1181</v>
      </c>
      <c r="D52" s="2462"/>
      <c r="E52" s="2204"/>
      <c r="F52" s="2383"/>
      <c r="G52" s="2427"/>
      <c r="H52" s="1500"/>
      <c r="I52" s="651" t="s">
        <v>1182</v>
      </c>
      <c r="J52" s="571"/>
      <c r="K52" s="1500"/>
      <c r="L52" s="214"/>
      <c r="M52" s="2170"/>
      <c r="N52" s="334"/>
      <c r="O52" s="1624"/>
      <c r="P52" s="1624"/>
      <c r="AH52" s="1631">
        <v>0</v>
      </c>
    </row>
    <row s="1635" customFormat="1" customHeight="1" ht="0.75" hidden="1">
      <c r="A53" s="1780"/>
      <c r="B53" s="1780"/>
      <c r="C53" s="369" t="s">
        <v>1187</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325</v>
      </c>
      <c r="M54" s="2170"/>
      <c r="N54" s="334"/>
      <c r="O54" s="1624"/>
      <c r="P54" s="1624"/>
      <c r="AH54" s="1631">
        <v>0</v>
      </c>
    </row>
    <row s="1635" customFormat="1" customHeight="1" ht="18.75" hidden="1">
      <c r="A55" s="1780"/>
      <c r="B55" s="1780"/>
      <c r="C55" s="369" t="s">
        <v>1181</v>
      </c>
      <c r="D55" s="2462"/>
      <c r="E55" s="2204"/>
      <c r="F55" s="2383"/>
      <c r="G55" s="2427"/>
      <c r="H55" s="1500"/>
      <c r="I55" s="651" t="s">
        <v>1182</v>
      </c>
      <c r="J55" s="571"/>
      <c r="K55" s="1500"/>
      <c r="L55" s="214"/>
      <c r="M55" s="2170"/>
      <c r="N55" s="334"/>
      <c r="O55" s="1624"/>
      <c r="P55" s="1624"/>
      <c r="AH55" s="1631">
        <v>0</v>
      </c>
    </row>
    <row s="1635" customFormat="1" customHeight="1" ht="0.75" hidden="1">
      <c r="A56" s="1780"/>
      <c r="B56" s="1780"/>
      <c r="C56" s="369" t="s">
        <v>1187</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325</v>
      </c>
      <c r="M57" s="2170"/>
      <c r="N57" s="334"/>
      <c r="O57" s="1624"/>
      <c r="P57" s="1624"/>
      <c r="AH57" s="1631">
        <v>0</v>
      </c>
    </row>
    <row s="1635" customFormat="1" customHeight="1" ht="18.75" hidden="1">
      <c r="A58" s="1780"/>
      <c r="B58" s="1780"/>
      <c r="C58" s="369" t="s">
        <v>1181</v>
      </c>
      <c r="D58" s="2462"/>
      <c r="E58" s="2204"/>
      <c r="F58" s="2383"/>
      <c r="G58" s="2427"/>
      <c r="H58" s="1500"/>
      <c r="I58" s="651" t="s">
        <v>1182</v>
      </c>
      <c r="J58" s="571"/>
      <c r="K58" s="1500"/>
      <c r="L58" s="214"/>
      <c r="M58" s="2170"/>
      <c r="N58" s="334"/>
      <c r="O58" s="1624"/>
      <c r="P58" s="1624"/>
      <c r="AH58" s="1631">
        <v>0</v>
      </c>
    </row>
    <row s="1635" customFormat="1" customHeight="1" ht="0.75" hidden="1">
      <c r="A59" s="1780"/>
      <c r="B59" s="1780"/>
      <c r="C59" s="369" t="s">
        <v>1187</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325</v>
      </c>
      <c r="M60" s="2170"/>
      <c r="N60" s="334"/>
      <c r="O60" s="1624"/>
      <c r="P60" s="1624"/>
      <c r="AH60" s="1631">
        <v>0</v>
      </c>
    </row>
    <row s="1635" customFormat="1" customHeight="1" ht="18.75" hidden="1">
      <c r="A61" s="1780"/>
      <c r="B61" s="1780"/>
      <c r="C61" s="369" t="s">
        <v>1181</v>
      </c>
      <c r="D61" s="2462"/>
      <c r="E61" s="2204"/>
      <c r="F61" s="2383"/>
      <c r="G61" s="2427"/>
      <c r="H61" s="1500"/>
      <c r="I61" s="651" t="s">
        <v>1182</v>
      </c>
      <c r="J61" s="571"/>
      <c r="K61" s="1500"/>
      <c r="L61" s="214"/>
      <c r="M61" s="2170"/>
      <c r="N61" s="334"/>
      <c r="O61" s="1624"/>
      <c r="P61" s="1624"/>
      <c r="AH61" s="1631">
        <v>0</v>
      </c>
    </row>
    <row s="1635" customFormat="1" customHeight="1" ht="0.75" hidden="1">
      <c r="A62" s="1780"/>
      <c r="B62" s="1780"/>
      <c r="C62" s="369" t="s">
        <v>1187</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325</v>
      </c>
      <c r="M63" s="2170"/>
      <c r="N63" s="334"/>
      <c r="O63" s="1624"/>
      <c r="P63" s="1624"/>
      <c r="AH63" s="1631">
        <v>0</v>
      </c>
    </row>
    <row s="1635" customFormat="1" customHeight="1" ht="18.75" hidden="1">
      <c r="A64" s="1780"/>
      <c r="B64" s="1780"/>
      <c r="C64" s="369" t="s">
        <v>1181</v>
      </c>
      <c r="D64" s="2462"/>
      <c r="E64" s="2204"/>
      <c r="F64" s="2383"/>
      <c r="G64" s="2427"/>
      <c r="H64" s="1500"/>
      <c r="I64" s="651" t="s">
        <v>1182</v>
      </c>
      <c r="J64" s="571"/>
      <c r="K64" s="1500"/>
      <c r="L64" s="214"/>
      <c r="M64" s="2170"/>
      <c r="N64" s="334"/>
      <c r="O64" s="1624"/>
      <c r="P64" s="1624"/>
      <c r="AH64" s="1631">
        <v>0</v>
      </c>
    </row>
    <row s="1635" customFormat="1" customHeight="1" ht="0.75" hidden="1">
      <c r="A65" s="1780"/>
      <c r="B65" s="1780"/>
      <c r="C65" s="369" t="s">
        <v>1187</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в закрытой системе горячего водоснабжения, поставляемую потребителям
</v>
      </c>
      <c r="H66" s="1862"/>
      <c r="I66" s="1739"/>
      <c r="J66" s="1773"/>
      <c r="K66" s="1865"/>
      <c r="L66" s="1862" t="s">
        <v>325</v>
      </c>
      <c r="M66" s="2170"/>
      <c r="N66" s="334"/>
      <c r="O66" s="1624"/>
      <c r="P66" s="1624"/>
      <c r="AH66" s="1631">
        <v>0</v>
      </c>
    </row>
    <row s="1635" customFormat="1" customHeight="1" ht="18.75" hidden="1">
      <c r="A67" s="1780"/>
      <c r="B67" s="1780"/>
      <c r="C67" s="369" t="s">
        <v>1181</v>
      </c>
      <c r="D67" s="2462"/>
      <c r="E67" s="2204"/>
      <c r="F67" s="2383"/>
      <c r="G67" s="2427"/>
      <c r="H67" s="1500"/>
      <c r="I67" s="651" t="s">
        <v>1182</v>
      </c>
      <c r="J67" s="571"/>
      <c r="K67" s="1500"/>
      <c r="L67" s="214"/>
      <c r="M67" s="2170"/>
      <c r="N67" s="334"/>
      <c r="O67" s="1624"/>
      <c r="P67" s="1624"/>
      <c r="AH67" s="1631">
        <v>0</v>
      </c>
    </row>
    <row s="1635" customFormat="1" customHeight="1" ht="18.75">
      <c r="A68" s="1823" t="s">
        <v>253</v>
      </c>
      <c r="B68" s="1823" t="s">
        <v>262</v>
      </c>
      <c r="C68" s="1687"/>
      <c r="D68" s="344"/>
      <c r="E68" s="1031"/>
      <c r="F68" s="1031"/>
      <c r="G68" s="2427" t="str">
        <f>INDEX(PT_DIFFERENTIATION_NTAR,MATCH(B68,PT_DIFFERENTIATION_NTAR_ID,0))</f>
        <v>Тариф на горячую воду в закрытой системе горячего водоснабжения, поставляемую группе потребителей "население"
</v>
      </c>
      <c r="H68" s="2271"/>
      <c r="I68" s="1739"/>
      <c r="J68" s="1773"/>
      <c r="K68" s="2305"/>
      <c r="L68" s="2271" t="s">
        <v>325</v>
      </c>
      <c r="M68" s="2318"/>
      <c r="N68" s="618"/>
      <c r="O68" s="1624"/>
      <c r="P68" s="1624"/>
      <c r="Q68" s="1635"/>
      <c r="R68" s="1635"/>
      <c r="S68" s="1635"/>
      <c r="T68" s="1635"/>
      <c r="U68" s="1635"/>
      <c r="V68" s="1635"/>
      <c r="W68" s="1635"/>
      <c r="X68" s="1635"/>
      <c r="Y68" s="1635"/>
      <c r="Z68" s="1635"/>
      <c r="AA68" s="1635"/>
      <c r="AB68" s="1635"/>
      <c r="AC68" s="1635"/>
      <c r="AD68" s="1635"/>
      <c r="AE68" s="1635"/>
      <c r="AF68" s="1635"/>
      <c r="AG68" s="1635"/>
      <c r="AH68" s="1635">
        <v>0</v>
      </c>
    </row>
    <row s="1635" customFormat="1" customHeight="1" ht="18.75">
      <c r="A69" s="1823"/>
      <c r="B69" s="1823"/>
      <c r="C69" s="1687" t="s">
        <v>1181</v>
      </c>
      <c r="D69" s="344"/>
      <c r="E69" s="1031"/>
      <c r="F69" s="1031"/>
      <c r="G69" s="2427"/>
      <c r="H69" s="3893"/>
      <c r="I69" s="3894" t="s">
        <v>1182</v>
      </c>
      <c r="J69" s="3895"/>
      <c r="K69" s="3896"/>
      <c r="L69" s="3897"/>
      <c r="M69" s="2318"/>
      <c r="N69" s="618"/>
      <c r="O69" s="1624"/>
      <c r="P69" s="1624"/>
      <c r="Q69" s="1635"/>
      <c r="R69" s="1635"/>
      <c r="S69" s="1635"/>
      <c r="T69" s="1635"/>
      <c r="U69" s="1635"/>
      <c r="V69" s="1635"/>
      <c r="W69" s="1635"/>
      <c r="X69" s="1635"/>
      <c r="Y69" s="1635"/>
      <c r="Z69" s="1635"/>
      <c r="AA69" s="1635"/>
      <c r="AB69" s="1635"/>
      <c r="AC69" s="1635"/>
      <c r="AD69" s="1635"/>
      <c r="AE69" s="1635"/>
      <c r="AF69" s="1635"/>
      <c r="AG69" s="1635"/>
      <c r="AH69" s="1635">
        <v>0</v>
      </c>
    </row>
    <row s="1635" customFormat="1" customHeight="1" ht="18.75">
      <c r="A70" s="1823" t="s">
        <v>253</v>
      </c>
      <c r="B70" s="1823" t="s">
        <v>268</v>
      </c>
      <c r="C70" s="1687"/>
      <c r="D70" s="344"/>
      <c r="E70" s="1031"/>
      <c r="F70" s="1031"/>
      <c r="G70" s="2427" t="str">
        <f>INDEX(PT_DIFFERENTIATION_NTAR,MATCH(B70,PT_DIFFERENTIATION_NTAR_ID,0))</f>
        <v>Тариф на горячую воду в закрытой системе горячего водоснабжения, поставляемую группе потребителей "потребители (кроме населения)"
</v>
      </c>
      <c r="H70" s="2271"/>
      <c r="I70" s="1739"/>
      <c r="J70" s="1773"/>
      <c r="K70" s="2305"/>
      <c r="L70" s="2271" t="s">
        <v>325</v>
      </c>
      <c r="M70" s="2318"/>
      <c r="N70" s="618"/>
      <c r="O70" s="1624"/>
      <c r="P70" s="1624"/>
      <c r="Q70" s="1635"/>
      <c r="R70" s="1635"/>
      <c r="S70" s="1635"/>
      <c r="T70" s="1635"/>
      <c r="U70" s="1635"/>
      <c r="V70" s="1635"/>
      <c r="W70" s="1635"/>
      <c r="X70" s="1635"/>
      <c r="Y70" s="1635"/>
      <c r="Z70" s="1635"/>
      <c r="AA70" s="1635"/>
      <c r="AB70" s="1635"/>
      <c r="AC70" s="1635"/>
      <c r="AD70" s="1635"/>
      <c r="AE70" s="1635"/>
      <c r="AF70" s="1635"/>
      <c r="AG70" s="1635"/>
      <c r="AH70" s="1635">
        <v>0</v>
      </c>
    </row>
    <row s="1635" customFormat="1" customHeight="1" ht="18.75">
      <c r="A71" s="1823"/>
      <c r="B71" s="1823"/>
      <c r="C71" s="1687" t="s">
        <v>1181</v>
      </c>
      <c r="D71" s="344"/>
      <c r="E71" s="1031"/>
      <c r="F71" s="1031"/>
      <c r="G71" s="2427"/>
      <c r="H71" s="3898"/>
      <c r="I71" s="3899" t="s">
        <v>1182</v>
      </c>
      <c r="J71" s="3900"/>
      <c r="K71" s="3901"/>
      <c r="L71" s="3902"/>
      <c r="M71" s="2318"/>
      <c r="N71" s="618"/>
      <c r="O71" s="1624"/>
      <c r="P71" s="1624"/>
      <c r="Q71" s="1635"/>
      <c r="R71" s="1635"/>
      <c r="S71" s="1635"/>
      <c r="T71" s="1635"/>
      <c r="U71" s="1635"/>
      <c r="V71" s="1635"/>
      <c r="W71" s="1635"/>
      <c r="X71" s="1635"/>
      <c r="Y71" s="1635"/>
      <c r="Z71" s="1635"/>
      <c r="AA71" s="1635"/>
      <c r="AB71" s="1635"/>
      <c r="AC71" s="1635"/>
      <c r="AD71" s="1635"/>
      <c r="AE71" s="1635"/>
      <c r="AF71" s="1635"/>
      <c r="AG71" s="1635"/>
      <c r="AH71" s="1635">
        <v>0</v>
      </c>
    </row>
    <row s="1635" customFormat="1" customHeight="1" ht="0.75" hidden="1">
      <c r="A72" s="1780"/>
      <c r="B72" s="1780"/>
      <c r="C72" s="369" t="s">
        <v>1187</v>
      </c>
      <c r="D72" s="2462"/>
      <c r="E72" s="2204"/>
      <c r="F72" s="2383"/>
      <c r="G72" s="400"/>
      <c r="H72" s="1500"/>
      <c r="I72" s="651"/>
      <c r="J72" s="571"/>
      <c r="K72" s="1500"/>
      <c r="L72" s="214"/>
      <c r="M72" s="2170"/>
      <c r="N72" s="334"/>
      <c r="O72" s="1624"/>
      <c r="P72" s="1624"/>
      <c r="AH72" s="1631">
        <v>0</v>
      </c>
    </row>
    <row s="1635" customFormat="1" customHeight="1" ht="18.75" hidden="1">
      <c r="A73" s="1780" t="s">
        <v>274</v>
      </c>
      <c r="B73" s="1780" t="s">
        <v>275</v>
      </c>
      <c r="C73" s="369"/>
      <c r="D73" s="2462"/>
      <c r="E73" s="2204"/>
      <c r="F73" s="2383" t="str">
        <f>INDEX(PT_DIFFERENTIATION_VTAR,MATCH(A73,PT_DIFFERENTIATION_VTAR_ID,0))</f>
        <v>Тариф на транспортировку горячей воды</v>
      </c>
      <c r="G73" s="2427" t="str">
        <f>INDEX(PT_DIFFERENTIATION_NTAR,MATCH(B73,PT_DIFFERENTIATION_NTAR_ID,0))</f>
        <v/>
      </c>
      <c r="H73" s="1862"/>
      <c r="I73" s="1739"/>
      <c r="J73" s="1773"/>
      <c r="K73" s="1865"/>
      <c r="L73" s="1862" t="s">
        <v>325</v>
      </c>
      <c r="M73" s="2170"/>
      <c r="N73" s="334"/>
      <c r="O73" s="1624"/>
      <c r="P73" s="1624"/>
      <c r="AH73" s="1631">
        <v>0</v>
      </c>
    </row>
    <row s="1635" customFormat="1" customHeight="1" ht="18.75" hidden="1">
      <c r="A74" s="1780"/>
      <c r="B74" s="1780"/>
      <c r="C74" s="369" t="s">
        <v>1181</v>
      </c>
      <c r="D74" s="2462"/>
      <c r="E74" s="2204"/>
      <c r="F74" s="2383"/>
      <c r="G74" s="2427"/>
      <c r="H74" s="1500"/>
      <c r="I74" s="651" t="s">
        <v>1182</v>
      </c>
      <c r="J74" s="571"/>
      <c r="K74" s="1500"/>
      <c r="L74" s="214"/>
      <c r="M74" s="2170"/>
      <c r="N74" s="334"/>
      <c r="O74" s="1624"/>
      <c r="P74" s="1624"/>
      <c r="AH74" s="1631">
        <v>0</v>
      </c>
    </row>
    <row s="1635" customFormat="1" customHeight="1" ht="0.75" hidden="1">
      <c r="A75" s="1780"/>
      <c r="B75" s="1780"/>
      <c r="C75" s="369" t="s">
        <v>1187</v>
      </c>
      <c r="D75" s="2462"/>
      <c r="E75" s="2204"/>
      <c r="F75" s="2383"/>
      <c r="G75" s="400"/>
      <c r="H75" s="1500"/>
      <c r="I75" s="651"/>
      <c r="J75" s="571"/>
      <c r="K75" s="1500"/>
      <c r="L75" s="214"/>
      <c r="M75" s="2170"/>
      <c r="N75" s="334"/>
      <c r="O75" s="1624"/>
      <c r="P75" s="1624"/>
      <c r="AH75" s="1631">
        <v>0</v>
      </c>
    </row>
    <row s="1635" customFormat="1" customHeight="1" ht="18.75" hidden="1">
      <c r="A76" s="1780" t="s">
        <v>279</v>
      </c>
      <c r="B76" s="1780" t="s">
        <v>280</v>
      </c>
      <c r="C76" s="369"/>
      <c r="D76" s="2462"/>
      <c r="E76" s="2204"/>
      <c r="F76" s="2383" t="str">
        <f>INDEX(PT_DIFFERENTIATION_VTAR,MATCH(A76,PT_DIFFERENTIATION_VTAR_ID,0))</f>
        <v>Тариф на подключение (технологическое присоединение) к централизованной системе горячего водоснабжения</v>
      </c>
      <c r="G76" s="2427" t="str">
        <f>INDEX(PT_DIFFERENTIATION_NTAR,MATCH(B76,PT_DIFFERENTIATION_NTAR_ID,0))</f>
        <v/>
      </c>
      <c r="H76" s="1862"/>
      <c r="I76" s="1739"/>
      <c r="J76" s="1773"/>
      <c r="K76" s="1865"/>
      <c r="L76" s="1862" t="s">
        <v>325</v>
      </c>
      <c r="M76" s="2170"/>
      <c r="N76" s="334"/>
      <c r="O76" s="1624"/>
      <c r="P76" s="1624"/>
      <c r="AH76" s="1631">
        <v>0</v>
      </c>
    </row>
    <row s="1635" customFormat="1" customHeight="1" ht="18.75" hidden="1">
      <c r="A77" s="1780"/>
      <c r="B77" s="1780"/>
      <c r="C77" s="369" t="s">
        <v>1181</v>
      </c>
      <c r="D77" s="2462"/>
      <c r="E77" s="2204"/>
      <c r="F77" s="2383"/>
      <c r="G77" s="2427"/>
      <c r="H77" s="1500"/>
      <c r="I77" s="651" t="s">
        <v>1182</v>
      </c>
      <c r="J77" s="571"/>
      <c r="K77" s="1500"/>
      <c r="L77" s="214"/>
      <c r="M77" s="2170"/>
      <c r="N77" s="334"/>
      <c r="O77" s="1624"/>
      <c r="P77" s="1624"/>
      <c r="AH77" s="1631">
        <v>0</v>
      </c>
    </row>
    <row s="1635" customFormat="1" customHeight="1" ht="0.75" hidden="1">
      <c r="A78" s="1780"/>
      <c r="B78" s="1780"/>
      <c r="C78" s="369" t="s">
        <v>1187</v>
      </c>
      <c r="D78" s="2462"/>
      <c r="E78" s="2204"/>
      <c r="F78" s="2383"/>
      <c r="G78" s="400"/>
      <c r="H78" s="1500"/>
      <c r="I78" s="651"/>
      <c r="J78" s="571"/>
      <c r="K78" s="1500"/>
      <c r="L78" s="214"/>
      <c r="M78" s="2170"/>
      <c r="N78" s="334"/>
      <c r="O78" s="1624"/>
      <c r="P78" s="1624"/>
      <c r="AH78" s="1631">
        <v>0</v>
      </c>
    </row>
    <row s="1635" customFormat="1" customHeight="1" ht="18.75" hidden="1">
      <c r="A79" s="1780" t="s">
        <v>284</v>
      </c>
      <c r="B79" s="1780" t="s">
        <v>285</v>
      </c>
      <c r="C79" s="369"/>
      <c r="D79" s="2462"/>
      <c r="E79" s="2204"/>
      <c r="F79" s="2383" t="str">
        <f>INDEX(PT_DIFFERENTIATION_VTAR,MATCH(A79,PT_DIFFERENTIATION_VTAR_ID,0))</f>
        <v>Тариф на водоотведение</v>
      </c>
      <c r="G79" s="2427" t="str">
        <f>INDEX(PT_DIFFERENTIATION_NTAR,MATCH(B79,PT_DIFFERENTIATION_NTAR_ID,0))</f>
        <v/>
      </c>
      <c r="H79" s="1862"/>
      <c r="I79" s="1739"/>
      <c r="J79" s="1773"/>
      <c r="K79" s="1865"/>
      <c r="L79" s="1862" t="s">
        <v>325</v>
      </c>
      <c r="M79" s="2170"/>
      <c r="N79" s="334"/>
      <c r="O79" s="1624"/>
      <c r="P79" s="1624"/>
      <c r="AH79" s="1631">
        <v>0</v>
      </c>
    </row>
    <row s="1635" customFormat="1" customHeight="1" ht="18.75" hidden="1">
      <c r="A80" s="1780"/>
      <c r="B80" s="1780"/>
      <c r="C80" s="369" t="s">
        <v>1181</v>
      </c>
      <c r="D80" s="2462"/>
      <c r="E80" s="2204"/>
      <c r="F80" s="2383"/>
      <c r="G80" s="2427"/>
      <c r="H80" s="1500"/>
      <c r="I80" s="651" t="s">
        <v>1182</v>
      </c>
      <c r="J80" s="571"/>
      <c r="K80" s="1500"/>
      <c r="L80" s="214"/>
      <c r="M80" s="2170"/>
      <c r="N80" s="334"/>
      <c r="O80" s="1624"/>
      <c r="P80" s="1624"/>
      <c r="AH80" s="1631">
        <v>0</v>
      </c>
    </row>
    <row s="1635" customFormat="1" customHeight="1" ht="0.75" hidden="1">
      <c r="A81" s="1780"/>
      <c r="B81" s="1780"/>
      <c r="C81" s="369" t="s">
        <v>1187</v>
      </c>
      <c r="D81" s="2462"/>
      <c r="E81" s="2204"/>
      <c r="F81" s="2383"/>
      <c r="G81" s="400"/>
      <c r="H81" s="1500"/>
      <c r="I81" s="651"/>
      <c r="J81" s="571"/>
      <c r="K81" s="1500"/>
      <c r="L81" s="214"/>
      <c r="M81" s="2170"/>
      <c r="N81" s="334"/>
      <c r="O81" s="1624"/>
      <c r="P81" s="1624"/>
      <c r="AH81" s="1631">
        <v>0</v>
      </c>
    </row>
    <row s="1635" customFormat="1" customHeight="1" ht="18.75" hidden="1">
      <c r="A82" s="1780" t="s">
        <v>289</v>
      </c>
      <c r="B82" s="1780" t="s">
        <v>290</v>
      </c>
      <c r="C82" s="369"/>
      <c r="D82" s="2462"/>
      <c r="E82" s="2204"/>
      <c r="F82" s="2383" t="str">
        <f>INDEX(PT_DIFFERENTIATION_VTAR,MATCH(A82,PT_DIFFERENTIATION_VTAR_ID,0))</f>
        <v>Тариф на транспортировку сточных вод</v>
      </c>
      <c r="G82" s="2427" t="str">
        <f>INDEX(PT_DIFFERENTIATION_NTAR,MATCH(B82,PT_DIFFERENTIATION_NTAR_ID,0))</f>
        <v/>
      </c>
      <c r="H82" s="1862"/>
      <c r="I82" s="1739"/>
      <c r="J82" s="1773"/>
      <c r="K82" s="1865"/>
      <c r="L82" s="1862" t="s">
        <v>325</v>
      </c>
      <c r="M82" s="2170"/>
      <c r="N82" s="334"/>
      <c r="O82" s="1624"/>
      <c r="P82" s="1624"/>
      <c r="AH82" s="1631">
        <v>0</v>
      </c>
    </row>
    <row s="1635" customFormat="1" customHeight="1" ht="18.75" hidden="1">
      <c r="A83" s="1780"/>
      <c r="B83" s="1780"/>
      <c r="C83" s="369" t="s">
        <v>1181</v>
      </c>
      <c r="D83" s="2462"/>
      <c r="E83" s="2204"/>
      <c r="F83" s="2383"/>
      <c r="G83" s="2427"/>
      <c r="H83" s="1500"/>
      <c r="I83" s="651" t="s">
        <v>1182</v>
      </c>
      <c r="J83" s="571"/>
      <c r="K83" s="1500"/>
      <c r="L83" s="214"/>
      <c r="M83" s="2170"/>
      <c r="N83" s="334"/>
      <c r="O83" s="1624"/>
      <c r="P83" s="1624"/>
      <c r="AH83" s="1631">
        <v>0</v>
      </c>
    </row>
    <row s="1635" customFormat="1" customHeight="1" ht="0.75" hidden="1">
      <c r="A84" s="1780"/>
      <c r="B84" s="1780"/>
      <c r="C84" s="369" t="s">
        <v>1187</v>
      </c>
      <c r="D84" s="2462"/>
      <c r="E84" s="2204"/>
      <c r="F84" s="2383"/>
      <c r="G84" s="400"/>
      <c r="H84" s="1500"/>
      <c r="I84" s="651"/>
      <c r="J84" s="571"/>
      <c r="K84" s="1500"/>
      <c r="L84" s="214"/>
      <c r="M84" s="2170"/>
      <c r="N84" s="334"/>
      <c r="O84" s="1624"/>
      <c r="P84" s="1624"/>
      <c r="AH84" s="1631">
        <v>0</v>
      </c>
    </row>
    <row s="1635" customFormat="1" customHeight="1" ht="18.75" hidden="1">
      <c r="A85" s="1780" t="s">
        <v>294</v>
      </c>
      <c r="B85" s="1780" t="s">
        <v>295</v>
      </c>
      <c r="C85" s="369"/>
      <c r="D85" s="2462"/>
      <c r="E85" s="2204"/>
      <c r="F85" s="2383" t="str">
        <f>INDEX(PT_DIFFERENTIATION_VTAR,MATCH(A85,PT_DIFFERENTIATION_VTAR_ID,0))</f>
        <v>Тариф на подключение (технологическое присоединение) к централизованной системе водоотведения</v>
      </c>
      <c r="G85" s="2427" t="str">
        <f>INDEX(PT_DIFFERENTIATION_NTAR,MATCH(B85,PT_DIFFERENTIATION_NTAR_ID,0))</f>
        <v/>
      </c>
      <c r="H85" s="1862"/>
      <c r="I85" s="1739"/>
      <c r="J85" s="1773"/>
      <c r="K85" s="1865"/>
      <c r="L85" s="1862" t="s">
        <v>325</v>
      </c>
      <c r="M85" s="2170"/>
      <c r="N85" s="334"/>
      <c r="O85" s="1624"/>
      <c r="P85" s="1624"/>
      <c r="AH85" s="1631">
        <v>0</v>
      </c>
    </row>
    <row s="1635" customFormat="1" customHeight="1" ht="18.75" hidden="1">
      <c r="A86" s="1780"/>
      <c r="B86" s="1780"/>
      <c r="C86" s="369" t="s">
        <v>1181</v>
      </c>
      <c r="D86" s="2462"/>
      <c r="E86" s="2204"/>
      <c r="F86" s="2383"/>
      <c r="G86" s="2427"/>
      <c r="H86" s="1500"/>
      <c r="I86" s="651" t="s">
        <v>1182</v>
      </c>
      <c r="J86" s="571"/>
      <c r="K86" s="1500"/>
      <c r="L86" s="214"/>
      <c r="M86" s="2170"/>
      <c r="N86" s="334"/>
      <c r="O86" s="1624"/>
      <c r="P86" s="1624"/>
      <c r="AH86" s="1631">
        <v>0</v>
      </c>
    </row>
    <row s="1635" customFormat="1" customHeight="1" ht="1.05">
      <c r="A87" s="1780"/>
      <c r="B87" s="1780"/>
      <c r="C87" s="369" t="s">
        <v>1187</v>
      </c>
      <c r="D87" s="2462"/>
      <c r="E87" s="2204"/>
      <c r="F87" s="2383"/>
      <c r="G87" s="400"/>
      <c r="H87" s="1500"/>
      <c r="I87" s="651"/>
      <c r="J87" s="571"/>
      <c r="K87" s="1500"/>
      <c r="L87" s="214"/>
      <c r="M87" s="2170"/>
      <c r="N87" s="334"/>
      <c r="O87" s="1624"/>
      <c r="P87" s="1624"/>
      <c r="AH87" s="1631">
        <v>1</v>
      </c>
    </row>
    <row customHeight="1" ht="19.95">
      <c r="A88" s="1780"/>
      <c r="B88" s="1780"/>
      <c r="D88" s="376"/>
      <c r="E88" s="147" t="s">
        <v>113</v>
      </c>
      <c r="F88"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8" s="2460"/>
      <c r="H88" s="2460"/>
      <c r="I88" s="2460"/>
      <c r="J88" s="2460"/>
      <c r="K88" s="2460"/>
      <c r="L88" s="2460"/>
      <c r="M88" s="297"/>
      <c r="N88" s="334"/>
      <c r="AH88" s="374">
        <v>19</v>
      </c>
    </row>
    <row customHeight="1" ht="35.699999999999996">
      <c r="A89" s="1780"/>
      <c r="B89" s="1780"/>
      <c r="D89" s="376"/>
      <c r="E89" s="399"/>
      <c r="F89" s="198" t="s">
        <v>325</v>
      </c>
      <c r="G89" s="198" t="s">
        <v>325</v>
      </c>
      <c r="H89" s="2218" t="s">
        <v>325</v>
      </c>
      <c r="I89" s="2220"/>
      <c r="J89" s="198" t="s">
        <v>325</v>
      </c>
      <c r="K89" s="198" t="s">
        <v>325</v>
      </c>
      <c r="L89" s="401"/>
      <c r="M89" s="345" t="s">
        <v>1188</v>
      </c>
      <c r="N89" s="334"/>
      <c r="AH89" s="374">
        <v>34</v>
      </c>
    </row>
    <row customHeight="1" ht="19.95">
      <c r="A90" s="1780"/>
      <c r="B90" s="1780"/>
      <c r="D90" s="376"/>
      <c r="E90" s="147" t="s">
        <v>93</v>
      </c>
      <c r="F90" s="2460" t="s">
        <v>1189</v>
      </c>
      <c r="G90" s="2460"/>
      <c r="H90" s="2460"/>
      <c r="I90" s="2460"/>
      <c r="J90" s="2460"/>
      <c r="K90" s="2460"/>
      <c r="L90" s="2460"/>
      <c r="M90" s="297"/>
      <c r="N90" s="334"/>
      <c r="AH90" s="374">
        <v>19</v>
      </c>
    </row>
    <row s="1635" customFormat="1" customHeight="1" ht="60.75" hidden="1">
      <c r="A91" s="1780" t="s">
        <v>157</v>
      </c>
      <c r="B91" s="1780" t="s">
        <v>158</v>
      </c>
      <c r="C91" s="369"/>
      <c r="D91" s="2462"/>
      <c r="E91" s="2204"/>
      <c r="F91" s="2383"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7" t="str">
        <f>INDEX(PT_DIFFERENTIATION_NTAR,MATCH(B91,PT_DIFFERENTIATION_NTAR_ID,0))</f>
        <v/>
      </c>
      <c r="H91" s="1862"/>
      <c r="I91" s="1739"/>
      <c r="J91" s="1773"/>
      <c r="K91" s="1778"/>
      <c r="L91" s="1862" t="s">
        <v>325</v>
      </c>
      <c r="M9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4"/>
      <c r="O91" s="1624"/>
      <c r="P91" s="1624"/>
      <c r="AH91" s="1631">
        <v>0</v>
      </c>
    </row>
    <row s="1635" customFormat="1" customHeight="1" ht="18.75" hidden="1">
      <c r="A92" s="1780"/>
      <c r="B92" s="1780"/>
      <c r="C92" s="369" t="s">
        <v>1183</v>
      </c>
      <c r="D92" s="2462"/>
      <c r="E92" s="2204"/>
      <c r="F92" s="2383"/>
      <c r="G92" s="2427"/>
      <c r="H92" s="1500"/>
      <c r="I92" s="651" t="s">
        <v>1182</v>
      </c>
      <c r="J92" s="571"/>
      <c r="K92" s="1500"/>
      <c r="L92" s="214"/>
      <c r="M92" s="2170"/>
      <c r="N92" s="334"/>
      <c r="O92" s="1624"/>
      <c r="P92" s="1624"/>
      <c r="AH92" s="1631">
        <v>0</v>
      </c>
    </row>
    <row s="1635" customFormat="1" customHeight="1" ht="0.75" hidden="1">
      <c r="A93" s="1780"/>
      <c r="B93" s="1780"/>
      <c r="C93" s="369" t="s">
        <v>1190</v>
      </c>
      <c r="D93" s="2462"/>
      <c r="E93" s="2204"/>
      <c r="F93" s="2383"/>
      <c r="G93" s="400"/>
      <c r="H93" s="1500"/>
      <c r="I93" s="651"/>
      <c r="J93" s="571"/>
      <c r="K93" s="1500"/>
      <c r="L93" s="214"/>
      <c r="M93" s="2170"/>
      <c r="N93" s="334"/>
      <c r="O93" s="1624"/>
      <c r="P93" s="1624"/>
      <c r="AH93" s="1631">
        <v>0</v>
      </c>
    </row>
    <row s="1635" customFormat="1" customHeight="1" ht="45" hidden="1">
      <c r="A94" s="1780" t="s">
        <v>162</v>
      </c>
      <c r="B94" s="1780" t="s">
        <v>163</v>
      </c>
      <c r="C94" s="369"/>
      <c r="D94" s="2462"/>
      <c r="E94" s="2204"/>
      <c r="F94" s="2383" t="str">
        <f>INDEX(PT_DIFFERENTIATION_VTAR,MATCH(A94,PT_DIFFERENTIATION_VTAR_ID,0))</f>
        <v/>
      </c>
      <c r="G94" s="2427" t="str">
        <f>INDEX(PT_DIFFERENTIATION_NTAR,MATCH(B94,PT_DIFFERENTIATION_NTAR_ID,0))</f>
        <v/>
      </c>
      <c r="H94" s="1862"/>
      <c r="I94" s="1739"/>
      <c r="J94" s="1773"/>
      <c r="K94" s="1778"/>
      <c r="L94" s="1862" t="s">
        <v>325</v>
      </c>
      <c r="M94" s="2171"/>
      <c r="N94" s="334"/>
      <c r="O94" s="1624"/>
      <c r="P94" s="1624"/>
      <c r="AH94" s="1631">
        <v>0</v>
      </c>
    </row>
    <row s="1635" customFormat="1" customHeight="1" ht="18.75" hidden="1">
      <c r="A95" s="1780"/>
      <c r="B95" s="1780"/>
      <c r="C95" s="369" t="s">
        <v>1183</v>
      </c>
      <c r="D95" s="2462"/>
      <c r="E95" s="2204"/>
      <c r="F95" s="2383"/>
      <c r="G95" s="2427"/>
      <c r="H95" s="1500"/>
      <c r="I95" s="651" t="s">
        <v>1182</v>
      </c>
      <c r="J95" s="571"/>
      <c r="K95" s="1500"/>
      <c r="L95" s="214"/>
      <c r="M95" s="1861"/>
      <c r="N95" s="334"/>
      <c r="O95" s="1624"/>
      <c r="P95" s="1624"/>
      <c r="AH95" s="1631">
        <v>0</v>
      </c>
    </row>
    <row s="1635" customFormat="1" customHeight="1" ht="0.75" hidden="1">
      <c r="A96" s="1780"/>
      <c r="B96" s="1780"/>
      <c r="C96" s="369" t="s">
        <v>1190</v>
      </c>
      <c r="D96" s="2462"/>
      <c r="E96" s="2204"/>
      <c r="F96" s="2383"/>
      <c r="G96" s="400"/>
      <c r="H96" s="1500"/>
      <c r="I96" s="651"/>
      <c r="J96" s="571"/>
      <c r="K96" s="1500"/>
      <c r="L96" s="214"/>
      <c r="M96" s="341"/>
      <c r="N96" s="334"/>
      <c r="O96" s="1624"/>
      <c r="P96" s="1624"/>
      <c r="AH96" s="1631">
        <v>0</v>
      </c>
    </row>
    <row s="1635" customFormat="1" customHeight="1" ht="45" hidden="1">
      <c r="A97" s="1780" t="s">
        <v>169</v>
      </c>
      <c r="B97" s="1780" t="s">
        <v>170</v>
      </c>
      <c r="C97" s="369"/>
      <c r="D97" s="2462"/>
      <c r="E97" s="2204"/>
      <c r="F97" s="2383"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7" t="str">
        <f>INDEX(PT_DIFFERENTIATION_NTAR,MATCH(B97,PT_DIFFERENTIATION_NTAR_ID,0))</f>
        <v/>
      </c>
      <c r="H97" s="1862"/>
      <c r="I97" s="1739"/>
      <c r="J97" s="1773"/>
      <c r="K97" s="1778"/>
      <c r="L97" s="1862" t="s">
        <v>325</v>
      </c>
      <c r="M97" s="341"/>
      <c r="N97" s="334"/>
      <c r="O97" s="1624"/>
      <c r="P97" s="1624"/>
      <c r="AH97" s="1631">
        <v>0</v>
      </c>
    </row>
    <row s="1635" customFormat="1" customHeight="1" ht="18.75" hidden="1">
      <c r="A98" s="1780"/>
      <c r="B98" s="1780"/>
      <c r="C98" s="369" t="s">
        <v>1183</v>
      </c>
      <c r="D98" s="2462"/>
      <c r="E98" s="2204"/>
      <c r="F98" s="2383"/>
      <c r="G98" s="2427"/>
      <c r="H98" s="1500"/>
      <c r="I98" s="651" t="s">
        <v>1182</v>
      </c>
      <c r="J98" s="571"/>
      <c r="K98" s="1500"/>
      <c r="L98" s="214"/>
      <c r="M98" s="341"/>
      <c r="N98" s="334"/>
      <c r="O98" s="1624"/>
      <c r="P98" s="1624"/>
      <c r="AH98" s="1631">
        <v>0</v>
      </c>
    </row>
    <row s="1635" customFormat="1" customHeight="1" ht="0.75" hidden="1">
      <c r="A99" s="1780"/>
      <c r="B99" s="1780"/>
      <c r="C99" s="369" t="s">
        <v>1190</v>
      </c>
      <c r="D99" s="2462"/>
      <c r="E99" s="2204"/>
      <c r="F99" s="2383"/>
      <c r="G99" s="400"/>
      <c r="H99" s="1500"/>
      <c r="I99" s="651"/>
      <c r="J99" s="571"/>
      <c r="K99" s="1500"/>
      <c r="L99" s="214"/>
      <c r="M99" s="341"/>
      <c r="N99" s="334"/>
      <c r="O99" s="1624"/>
      <c r="P99" s="1624"/>
      <c r="AH99" s="1631">
        <v>0</v>
      </c>
    </row>
    <row s="1635" customFormat="1" customHeight="1" ht="45" hidden="1">
      <c r="A100" s="1780" t="s">
        <v>175</v>
      </c>
      <c r="B100" s="1780" t="s">
        <v>176</v>
      </c>
      <c r="C100" s="369"/>
      <c r="D100" s="2462"/>
      <c r="E100" s="2204"/>
      <c r="F100" s="2383"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7" t="str">
        <f>INDEX(PT_DIFFERENTIATION_NTAR,MATCH(B100,PT_DIFFERENTIATION_NTAR_ID,0))</f>
        <v/>
      </c>
      <c r="H100" s="1862"/>
      <c r="I100" s="1739"/>
      <c r="J100" s="1773"/>
      <c r="K100" s="1778"/>
      <c r="L100" s="1862" t="s">
        <v>325</v>
      </c>
      <c r="M100" s="341"/>
      <c r="N100" s="334"/>
      <c r="O100" s="1624"/>
      <c r="P100" s="1624"/>
      <c r="AH100" s="1631">
        <v>0</v>
      </c>
    </row>
    <row s="1635" customFormat="1" customHeight="1" ht="18.75" hidden="1">
      <c r="A101" s="1780"/>
      <c r="B101" s="1780"/>
      <c r="C101" s="369" t="s">
        <v>1183</v>
      </c>
      <c r="D101" s="2462"/>
      <c r="E101" s="2204"/>
      <c r="F101" s="2383"/>
      <c r="G101" s="2427"/>
      <c r="H101" s="1500"/>
      <c r="I101" s="651" t="s">
        <v>1182</v>
      </c>
      <c r="J101" s="571"/>
      <c r="K101" s="1500"/>
      <c r="L101" s="214"/>
      <c r="M101" s="341"/>
      <c r="N101" s="334"/>
      <c r="O101" s="1624"/>
      <c r="P101" s="1624"/>
      <c r="AH101" s="1631">
        <v>0</v>
      </c>
    </row>
    <row s="1635" customFormat="1" customHeight="1" ht="0.75" hidden="1">
      <c r="A102" s="1780"/>
      <c r="B102" s="1780"/>
      <c r="C102" s="369" t="s">
        <v>1190</v>
      </c>
      <c r="D102" s="2462"/>
      <c r="E102" s="2204"/>
      <c r="F102" s="2383"/>
      <c r="G102" s="400"/>
      <c r="H102" s="1500"/>
      <c r="I102" s="651"/>
      <c r="J102" s="571"/>
      <c r="K102" s="1500"/>
      <c r="L102" s="214"/>
      <c r="M102" s="341"/>
      <c r="N102" s="334"/>
      <c r="O102" s="1624"/>
      <c r="P102" s="1624"/>
      <c r="AH102" s="1631">
        <v>0</v>
      </c>
    </row>
    <row s="1635" customFormat="1" customHeight="1" ht="18.75" hidden="1">
      <c r="A103" s="1780" t="s">
        <v>181</v>
      </c>
      <c r="B103" s="1780" t="s">
        <v>182</v>
      </c>
      <c r="C103" s="369"/>
      <c r="D103" s="2462"/>
      <c r="E103" s="2204"/>
      <c r="F103" s="2383" t="str">
        <f>INDEX(PT_DIFFERENTIATION_VTAR,MATCH(A103,PT_DIFFERENTIATION_VTAR_ID,0))</f>
        <v>Тарифы на услуги по передаче тепловой энергии</v>
      </c>
      <c r="G103" s="2427" t="str">
        <f>INDEX(PT_DIFFERENTIATION_NTAR,MATCH(B103,PT_DIFFERENTIATION_NTAR_ID,0))</f>
        <v/>
      </c>
      <c r="H103" s="1862"/>
      <c r="I103" s="1739"/>
      <c r="J103" s="1773"/>
      <c r="K103" s="1778"/>
      <c r="L103" s="1862" t="s">
        <v>325</v>
      </c>
      <c r="M103" s="341"/>
      <c r="N103" s="334"/>
      <c r="O103" s="1624"/>
      <c r="P103" s="1624"/>
      <c r="AH103" s="1631">
        <v>0</v>
      </c>
    </row>
    <row s="1635" customFormat="1" customHeight="1" ht="18.75" hidden="1">
      <c r="A104" s="1780"/>
      <c r="B104" s="1780"/>
      <c r="C104" s="369" t="s">
        <v>1183</v>
      </c>
      <c r="D104" s="2462"/>
      <c r="E104" s="2204"/>
      <c r="F104" s="2383"/>
      <c r="G104" s="2427"/>
      <c r="H104" s="1500"/>
      <c r="I104" s="651" t="s">
        <v>1182</v>
      </c>
      <c r="J104" s="571"/>
      <c r="K104" s="1500"/>
      <c r="L104" s="214"/>
      <c r="M104" s="341"/>
      <c r="N104" s="334"/>
      <c r="O104" s="1624"/>
      <c r="P104" s="1624"/>
      <c r="AH104" s="1631">
        <v>0</v>
      </c>
    </row>
    <row s="1635" customFormat="1" customHeight="1" ht="0.75" hidden="1">
      <c r="A105" s="1780"/>
      <c r="B105" s="1780"/>
      <c r="C105" s="369" t="s">
        <v>1190</v>
      </c>
      <c r="D105" s="2462"/>
      <c r="E105" s="2204"/>
      <c r="F105" s="2383"/>
      <c r="G105" s="400"/>
      <c r="H105" s="1500"/>
      <c r="I105" s="651"/>
      <c r="J105" s="571"/>
      <c r="K105" s="1500"/>
      <c r="L105" s="214"/>
      <c r="M105" s="341"/>
      <c r="N105" s="334"/>
      <c r="O105" s="1624"/>
      <c r="P105" s="1624"/>
      <c r="AH105" s="1631">
        <v>0</v>
      </c>
    </row>
    <row s="1635" customFormat="1" customHeight="1" ht="18.75" hidden="1">
      <c r="A106" s="1780" t="s">
        <v>187</v>
      </c>
      <c r="B106" s="1780" t="s">
        <v>188</v>
      </c>
      <c r="C106" s="369"/>
      <c r="D106" s="2462"/>
      <c r="E106" s="2204"/>
      <c r="F106" s="2383" t="str">
        <f>INDEX(PT_DIFFERENTIATION_VTAR,MATCH(A106,PT_DIFFERENTIATION_VTAR_ID,0))</f>
        <v>Тарифы на услуги по передаче теплоносителя</v>
      </c>
      <c r="G106" s="2427" t="str">
        <f>INDEX(PT_DIFFERENTIATION_NTAR,MATCH(B106,PT_DIFFERENTIATION_NTAR_ID,0))</f>
        <v/>
      </c>
      <c r="H106" s="1862"/>
      <c r="I106" s="1739"/>
      <c r="J106" s="1773"/>
      <c r="K106" s="1778"/>
      <c r="L106" s="1862" t="s">
        <v>325</v>
      </c>
      <c r="M106" s="341"/>
      <c r="N106" s="334"/>
      <c r="O106" s="1624"/>
      <c r="P106" s="1624"/>
      <c r="AH106" s="1631">
        <v>0</v>
      </c>
    </row>
    <row s="1635" customFormat="1" customHeight="1" ht="18.75" hidden="1">
      <c r="A107" s="1780"/>
      <c r="B107" s="1780"/>
      <c r="C107" s="369" t="s">
        <v>1183</v>
      </c>
      <c r="D107" s="2462"/>
      <c r="E107" s="2204"/>
      <c r="F107" s="2383"/>
      <c r="G107" s="2427"/>
      <c r="H107" s="1500"/>
      <c r="I107" s="651" t="s">
        <v>1182</v>
      </c>
      <c r="J107" s="571"/>
      <c r="K107" s="1500"/>
      <c r="L107" s="214"/>
      <c r="M107" s="341"/>
      <c r="N107" s="334"/>
      <c r="O107" s="1624"/>
      <c r="P107" s="1624"/>
      <c r="AH107" s="1631">
        <v>0</v>
      </c>
    </row>
    <row s="1635" customFormat="1" customHeight="1" ht="0.75" hidden="1">
      <c r="A108" s="1780"/>
      <c r="B108" s="1780"/>
      <c r="C108" s="369" t="s">
        <v>1190</v>
      </c>
      <c r="D108" s="2462"/>
      <c r="E108" s="2204"/>
      <c r="F108" s="2383"/>
      <c r="G108" s="400"/>
      <c r="H108" s="1500"/>
      <c r="I108" s="651"/>
      <c r="J108" s="571"/>
      <c r="K108" s="1500"/>
      <c r="L108" s="214"/>
      <c r="M108" s="341"/>
      <c r="N108" s="334"/>
      <c r="O108" s="1624"/>
      <c r="P108" s="1624"/>
      <c r="AH108" s="1631">
        <v>0</v>
      </c>
    </row>
    <row s="1635" customFormat="1" customHeight="1" ht="18.75" hidden="1">
      <c r="A109" s="1780" t="s">
        <v>193</v>
      </c>
      <c r="B109" s="1780" t="s">
        <v>194</v>
      </c>
      <c r="C109" s="369"/>
      <c r="D109" s="2462"/>
      <c r="E109" s="2204"/>
      <c r="F109" s="2383"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7" t="str">
        <f>INDEX(PT_DIFFERENTIATION_NTAR,MATCH(B109,PT_DIFFERENTIATION_NTAR_ID,0))</f>
        <v/>
      </c>
      <c r="H109" s="1862"/>
      <c r="I109" s="1739"/>
      <c r="J109" s="1773"/>
      <c r="K109" s="1778"/>
      <c r="L109" s="1862" t="s">
        <v>325</v>
      </c>
      <c r="M109" s="341"/>
      <c r="N109" s="334"/>
      <c r="O109" s="1624"/>
      <c r="P109" s="1624"/>
      <c r="AH109" s="1631">
        <v>0</v>
      </c>
    </row>
    <row s="1635" customFormat="1" customHeight="1" ht="18.75" hidden="1">
      <c r="A110" s="1780"/>
      <c r="B110" s="1780"/>
      <c r="C110" s="369" t="s">
        <v>1183</v>
      </c>
      <c r="D110" s="2462"/>
      <c r="E110" s="2204"/>
      <c r="F110" s="2383"/>
      <c r="G110" s="2427"/>
      <c r="H110" s="1500"/>
      <c r="I110" s="651" t="s">
        <v>1182</v>
      </c>
      <c r="J110" s="571"/>
      <c r="K110" s="1500"/>
      <c r="L110" s="214"/>
      <c r="M110" s="341"/>
      <c r="N110" s="334"/>
      <c r="O110" s="1624"/>
      <c r="P110" s="1624"/>
      <c r="AH110" s="1631">
        <v>0</v>
      </c>
    </row>
    <row s="1635" customFormat="1" customHeight="1" ht="0.75" hidden="1">
      <c r="A111" s="1780"/>
      <c r="B111" s="1780"/>
      <c r="C111" s="369" t="s">
        <v>1190</v>
      </c>
      <c r="D111" s="2462"/>
      <c r="E111" s="2204"/>
      <c r="F111" s="2383"/>
      <c r="G111" s="400"/>
      <c r="H111" s="1500"/>
      <c r="I111" s="651"/>
      <c r="J111" s="571"/>
      <c r="K111" s="1500"/>
      <c r="L111" s="214"/>
      <c r="M111" s="341"/>
      <c r="N111" s="334"/>
      <c r="O111" s="1624"/>
      <c r="P111" s="1624"/>
      <c r="AH111" s="1631">
        <v>0</v>
      </c>
    </row>
    <row s="1635" customFormat="1" customHeight="1" ht="18.75" hidden="1">
      <c r="A112" s="1780" t="s">
        <v>199</v>
      </c>
      <c r="B112" s="1780" t="s">
        <v>200</v>
      </c>
      <c r="C112" s="369"/>
      <c r="D112" s="2462"/>
      <c r="E112" s="2204"/>
      <c r="F112" s="2383" t="str">
        <f>INDEX(PT_DIFFERENTIATION_VTAR,MATCH(A112,PT_DIFFERENTIATION_VTAR_ID,0))</f>
        <v>Плата за подключение (технологическое присоединение) к системе теплоснабжения</v>
      </c>
      <c r="G112" s="2427" t="str">
        <f>INDEX(PT_DIFFERENTIATION_NTAR,MATCH(B112,PT_DIFFERENTIATION_NTAR_ID,0))</f>
        <v/>
      </c>
      <c r="H112" s="1862"/>
      <c r="I112" s="1739"/>
      <c r="J112" s="1773"/>
      <c r="K112" s="1778"/>
      <c r="L112" s="1862" t="s">
        <v>325</v>
      </c>
      <c r="M112" s="341"/>
      <c r="N112" s="334"/>
      <c r="O112" s="1624"/>
      <c r="P112" s="1624"/>
      <c r="AH112" s="1631">
        <v>0</v>
      </c>
    </row>
    <row s="1635" customFormat="1" customHeight="1" ht="18.75" hidden="1">
      <c r="A113" s="1780"/>
      <c r="B113" s="1780"/>
      <c r="C113" s="369" t="s">
        <v>1183</v>
      </c>
      <c r="D113" s="2462"/>
      <c r="E113" s="2204"/>
      <c r="F113" s="2383"/>
      <c r="G113" s="2427"/>
      <c r="H113" s="1500"/>
      <c r="I113" s="651" t="s">
        <v>1182</v>
      </c>
      <c r="J113" s="571"/>
      <c r="K113" s="1500"/>
      <c r="L113" s="214"/>
      <c r="M113" s="341"/>
      <c r="N113" s="334"/>
      <c r="O113" s="1624"/>
      <c r="P113" s="1624"/>
      <c r="AH113" s="1631">
        <v>0</v>
      </c>
    </row>
    <row s="1635" customFormat="1" customHeight="1" ht="0.75" hidden="1">
      <c r="A114" s="1780"/>
      <c r="B114" s="1780"/>
      <c r="C114" s="369" t="s">
        <v>1190</v>
      </c>
      <c r="D114" s="2462"/>
      <c r="E114" s="2204"/>
      <c r="F114" s="2383"/>
      <c r="G114" s="400"/>
      <c r="H114" s="1500"/>
      <c r="I114" s="651"/>
      <c r="J114" s="571"/>
      <c r="K114" s="1500"/>
      <c r="L114" s="214"/>
      <c r="M114" s="341"/>
      <c r="N114" s="334"/>
      <c r="O114" s="1624"/>
      <c r="P114" s="1624"/>
      <c r="AH114" s="1631">
        <v>0</v>
      </c>
    </row>
    <row s="1635" customFormat="1" customHeight="1" ht="18.75" hidden="1">
      <c r="A115" s="1780" t="s">
        <v>205</v>
      </c>
      <c r="B115" s="1780" t="s">
        <v>206</v>
      </c>
      <c r="C115" s="369"/>
      <c r="D115" s="2462"/>
      <c r="E115" s="2204"/>
      <c r="F115" s="2383" t="str">
        <f>INDEX(PT_DIFFERENTIATION_VTAR,MATCH(A115,PT_DIFFERENTIATION_VTAR_ID,0))</f>
        <v>Плата за подключение (технологическое присоединение) к системе теплоснабжения (индивидуальная)</v>
      </c>
      <c r="G115" s="2427" t="str">
        <f>INDEX(PT_DIFFERENTIATION_NTAR,MATCH(B115,PT_DIFFERENTIATION_NTAR_ID,0))</f>
        <v/>
      </c>
      <c r="H115" s="1989"/>
      <c r="I115" s="1739"/>
      <c r="J115" s="1773"/>
      <c r="K115" s="1778"/>
      <c r="L115" s="1989" t="s">
        <v>325</v>
      </c>
      <c r="M115" s="341"/>
      <c r="N115" s="334"/>
      <c r="O115" s="1624"/>
      <c r="P115" s="1624"/>
      <c r="AH115" s="1631">
        <v>0</v>
      </c>
    </row>
    <row s="1635" customFormat="1" customHeight="1" ht="18.75" hidden="1">
      <c r="A116" s="1780"/>
      <c r="B116" s="1780"/>
      <c r="C116" s="369" t="s">
        <v>1183</v>
      </c>
      <c r="D116" s="2462"/>
      <c r="E116" s="2204"/>
      <c r="F116" s="2383"/>
      <c r="G116" s="2427"/>
      <c r="H116" s="1500"/>
      <c r="I116" s="651" t="s">
        <v>1182</v>
      </c>
      <c r="J116" s="571"/>
      <c r="K116" s="1500"/>
      <c r="L116" s="214"/>
      <c r="M116" s="341"/>
      <c r="N116" s="334"/>
      <c r="O116" s="1624"/>
      <c r="P116" s="1624"/>
      <c r="AH116" s="1631">
        <v>0</v>
      </c>
    </row>
    <row s="1635" customFormat="1" customHeight="1" ht="0.75" hidden="1">
      <c r="A117" s="1780"/>
      <c r="B117" s="1780"/>
      <c r="C117" s="369" t="s">
        <v>1190</v>
      </c>
      <c r="D117" s="2462"/>
      <c r="E117" s="2204"/>
      <c r="F117" s="2383"/>
      <c r="G117" s="400"/>
      <c r="H117" s="1500"/>
      <c r="I117" s="651"/>
      <c r="J117" s="571"/>
      <c r="K117" s="1500"/>
      <c r="L117" s="214"/>
      <c r="M117" s="341"/>
      <c r="N117" s="334"/>
      <c r="O117" s="1624"/>
      <c r="P117" s="1624"/>
      <c r="AH117" s="1631">
        <v>0</v>
      </c>
    </row>
    <row s="1635" customFormat="1" customHeight="1" ht="18.75" hidden="1">
      <c r="A118" s="1780" t="s">
        <v>225</v>
      </c>
      <c r="B118" s="1780" t="s">
        <v>226</v>
      </c>
      <c r="C118" s="369"/>
      <c r="D118" s="2462"/>
      <c r="E118" s="2204"/>
      <c r="F118" s="2383" t="str">
        <f>INDEX(PT_DIFFERENTIATION_VTAR,MATCH(A118,PT_DIFFERENTIATION_VTAR_ID,0))</f>
        <v>Тариф на питьевую воду (питьевое водоснабжение)</v>
      </c>
      <c r="G118" s="2427" t="str">
        <f>INDEX(PT_DIFFERENTIATION_NTAR,MATCH(B118,PT_DIFFERENTIATION_NTAR_ID,0))</f>
        <v/>
      </c>
      <c r="H118" s="1862"/>
      <c r="I118" s="1739"/>
      <c r="J118" s="1773"/>
      <c r="K118" s="1778"/>
      <c r="L118" s="1862" t="s">
        <v>325</v>
      </c>
      <c r="M118" s="341"/>
      <c r="N118" s="334"/>
      <c r="O118" s="1624"/>
      <c r="P118" s="1624"/>
      <c r="AH118" s="1631">
        <v>0</v>
      </c>
    </row>
    <row s="1635" customFormat="1" customHeight="1" ht="18.75" hidden="1">
      <c r="A119" s="1780"/>
      <c r="B119" s="1780"/>
      <c r="C119" s="369" t="s">
        <v>1183</v>
      </c>
      <c r="D119" s="2462"/>
      <c r="E119" s="2204"/>
      <c r="F119" s="2383"/>
      <c r="G119" s="2427"/>
      <c r="H119" s="1500"/>
      <c r="I119" s="651" t="s">
        <v>1182</v>
      </c>
      <c r="J119" s="571"/>
      <c r="K119" s="1500"/>
      <c r="L119" s="214"/>
      <c r="M119" s="341"/>
      <c r="N119" s="334"/>
      <c r="O119" s="1624"/>
      <c r="P119" s="1624"/>
      <c r="AH119" s="1631">
        <v>0</v>
      </c>
    </row>
    <row s="1635" customFormat="1" customHeight="1" ht="0.75" hidden="1">
      <c r="A120" s="1780"/>
      <c r="B120" s="1780"/>
      <c r="C120" s="369" t="s">
        <v>1190</v>
      </c>
      <c r="D120" s="2462"/>
      <c r="E120" s="2204"/>
      <c r="F120" s="2383"/>
      <c r="G120" s="400"/>
      <c r="H120" s="1500"/>
      <c r="I120" s="651"/>
      <c r="J120" s="571"/>
      <c r="K120" s="1500"/>
      <c r="L120" s="214"/>
      <c r="M120" s="341"/>
      <c r="N120" s="334"/>
      <c r="O120" s="1624"/>
      <c r="P120" s="1624"/>
      <c r="AH120" s="1631">
        <v>0</v>
      </c>
    </row>
    <row s="1635" customFormat="1" customHeight="1" ht="18.75" hidden="1">
      <c r="A121" s="1780" t="s">
        <v>230</v>
      </c>
      <c r="B121" s="1780" t="s">
        <v>231</v>
      </c>
      <c r="C121" s="369"/>
      <c r="D121" s="2462"/>
      <c r="E121" s="2204"/>
      <c r="F121" s="2383" t="str">
        <f>INDEX(PT_DIFFERENTIATION_VTAR,MATCH(A121,PT_DIFFERENTIATION_VTAR_ID,0))</f>
        <v>Тариф на техническую воду</v>
      </c>
      <c r="G121" s="2427" t="str">
        <f>INDEX(PT_DIFFERENTIATION_NTAR,MATCH(B121,PT_DIFFERENTIATION_NTAR_ID,0))</f>
        <v/>
      </c>
      <c r="H121" s="1862"/>
      <c r="I121" s="1739"/>
      <c r="J121" s="1773"/>
      <c r="K121" s="1778"/>
      <c r="L121" s="1862" t="s">
        <v>325</v>
      </c>
      <c r="M121" s="341"/>
      <c r="N121" s="334"/>
      <c r="O121" s="1624"/>
      <c r="P121" s="1624"/>
      <c r="AH121" s="1631">
        <v>0</v>
      </c>
    </row>
    <row s="1635" customFormat="1" customHeight="1" ht="18.75" hidden="1">
      <c r="A122" s="1780"/>
      <c r="B122" s="1780"/>
      <c r="C122" s="369" t="s">
        <v>1183</v>
      </c>
      <c r="D122" s="2462"/>
      <c r="E122" s="2204"/>
      <c r="F122" s="2383"/>
      <c r="G122" s="2427"/>
      <c r="H122" s="1500"/>
      <c r="I122" s="651" t="s">
        <v>1182</v>
      </c>
      <c r="J122" s="571"/>
      <c r="K122" s="1500"/>
      <c r="L122" s="214"/>
      <c r="M122" s="341"/>
      <c r="N122" s="334"/>
      <c r="O122" s="1624"/>
      <c r="P122" s="1624"/>
      <c r="AH122" s="1631">
        <v>0</v>
      </c>
    </row>
    <row s="1635" customFormat="1" customHeight="1" ht="0.75" hidden="1">
      <c r="A123" s="1780"/>
      <c r="B123" s="1780"/>
      <c r="C123" s="369" t="s">
        <v>1190</v>
      </c>
      <c r="D123" s="2462"/>
      <c r="E123" s="2204"/>
      <c r="F123" s="2383"/>
      <c r="G123" s="400"/>
      <c r="H123" s="1500"/>
      <c r="I123" s="651"/>
      <c r="J123" s="571"/>
      <c r="K123" s="1500"/>
      <c r="L123" s="214"/>
      <c r="M123" s="341"/>
      <c r="N123" s="334"/>
      <c r="O123" s="1624"/>
      <c r="P123" s="1624"/>
      <c r="AH123" s="1631">
        <v>0</v>
      </c>
    </row>
    <row s="1635" customFormat="1" customHeight="1" ht="18.75" hidden="1">
      <c r="A124" s="1780" t="s">
        <v>235</v>
      </c>
      <c r="B124" s="1780" t="s">
        <v>236</v>
      </c>
      <c r="C124" s="369"/>
      <c r="D124" s="2462"/>
      <c r="E124" s="2204"/>
      <c r="F124" s="2383" t="str">
        <f>INDEX(PT_DIFFERENTIATION_VTAR,MATCH(A124,PT_DIFFERENTIATION_VTAR_ID,0))</f>
        <v>Тариф на транспортировку воды</v>
      </c>
      <c r="G124" s="2427" t="str">
        <f>INDEX(PT_DIFFERENTIATION_NTAR,MATCH(B124,PT_DIFFERENTIATION_NTAR_ID,0))</f>
        <v/>
      </c>
      <c r="H124" s="1862"/>
      <c r="I124" s="1739"/>
      <c r="J124" s="1773"/>
      <c r="K124" s="1778"/>
      <c r="L124" s="1862" t="s">
        <v>325</v>
      </c>
      <c r="M124" s="341"/>
      <c r="N124" s="334"/>
      <c r="O124" s="1624"/>
      <c r="P124" s="1624"/>
      <c r="AH124" s="1631">
        <v>0</v>
      </c>
    </row>
    <row s="1635" customFormat="1" customHeight="1" ht="18.75" hidden="1">
      <c r="A125" s="1780"/>
      <c r="B125" s="1780"/>
      <c r="C125" s="369" t="s">
        <v>1183</v>
      </c>
      <c r="D125" s="2462"/>
      <c r="E125" s="2204"/>
      <c r="F125" s="2383"/>
      <c r="G125" s="2427"/>
      <c r="H125" s="1500"/>
      <c r="I125" s="651" t="s">
        <v>1182</v>
      </c>
      <c r="J125" s="571"/>
      <c r="K125" s="1500"/>
      <c r="L125" s="214"/>
      <c r="M125" s="341"/>
      <c r="N125" s="334"/>
      <c r="O125" s="1624"/>
      <c r="P125" s="1624"/>
      <c r="AH125" s="1631">
        <v>0</v>
      </c>
    </row>
    <row s="1635" customFormat="1" customHeight="1" ht="0.75" hidden="1">
      <c r="A126" s="1780"/>
      <c r="B126" s="1780"/>
      <c r="C126" s="369" t="s">
        <v>1190</v>
      </c>
      <c r="D126" s="2462"/>
      <c r="E126" s="2204"/>
      <c r="F126" s="2383"/>
      <c r="G126" s="400"/>
      <c r="H126" s="1500"/>
      <c r="I126" s="651"/>
      <c r="J126" s="571"/>
      <c r="K126" s="1500"/>
      <c r="L126" s="214"/>
      <c r="M126" s="341"/>
      <c r="N126" s="334"/>
      <c r="O126" s="1624"/>
      <c r="P126" s="1624"/>
      <c r="AH126" s="1631">
        <v>0</v>
      </c>
    </row>
    <row s="1635" customFormat="1" customHeight="1" ht="18.75" hidden="1">
      <c r="A127" s="1780" t="s">
        <v>240</v>
      </c>
      <c r="B127" s="1780" t="s">
        <v>241</v>
      </c>
      <c r="C127" s="369"/>
      <c r="D127" s="2462"/>
      <c r="E127" s="2204"/>
      <c r="F127" s="2383" t="str">
        <f>INDEX(PT_DIFFERENTIATION_VTAR,MATCH(A127,PT_DIFFERENTIATION_VTAR_ID,0))</f>
        <v>Тариф на подвоз воды</v>
      </c>
      <c r="G127" s="2427" t="str">
        <f>INDEX(PT_DIFFERENTIATION_NTAR,MATCH(B127,PT_DIFFERENTIATION_NTAR_ID,0))</f>
        <v/>
      </c>
      <c r="H127" s="1862"/>
      <c r="I127" s="1739"/>
      <c r="J127" s="1773"/>
      <c r="K127" s="1778"/>
      <c r="L127" s="1862" t="s">
        <v>325</v>
      </c>
      <c r="M127" s="341"/>
      <c r="N127" s="334"/>
      <c r="O127" s="1624"/>
      <c r="P127" s="1624"/>
      <c r="AH127" s="1631">
        <v>0</v>
      </c>
    </row>
    <row s="1635" customFormat="1" customHeight="1" ht="18.75" hidden="1">
      <c r="A128" s="1780"/>
      <c r="B128" s="1780"/>
      <c r="C128" s="369" t="s">
        <v>1183</v>
      </c>
      <c r="D128" s="2462"/>
      <c r="E128" s="2204"/>
      <c r="F128" s="2383"/>
      <c r="G128" s="2427"/>
      <c r="H128" s="1500"/>
      <c r="I128" s="651" t="s">
        <v>1182</v>
      </c>
      <c r="J128" s="571"/>
      <c r="K128" s="1500"/>
      <c r="L128" s="214"/>
      <c r="M128" s="341"/>
      <c r="N128" s="334"/>
      <c r="O128" s="1624"/>
      <c r="P128" s="1624"/>
      <c r="AH128" s="1631">
        <v>0</v>
      </c>
    </row>
    <row s="1635" customFormat="1" customHeight="1" ht="0.75" hidden="1">
      <c r="A129" s="1780"/>
      <c r="B129" s="1780"/>
      <c r="C129" s="369" t="s">
        <v>1190</v>
      </c>
      <c r="D129" s="2462"/>
      <c r="E129" s="2204"/>
      <c r="F129" s="2383"/>
      <c r="G129" s="400"/>
      <c r="H129" s="1500"/>
      <c r="I129" s="651"/>
      <c r="J129" s="571"/>
      <c r="K129" s="1500"/>
      <c r="L129" s="214"/>
      <c r="M129" s="341"/>
      <c r="N129" s="334"/>
      <c r="O129" s="1624"/>
      <c r="P129" s="1624"/>
      <c r="AH129" s="1631">
        <v>0</v>
      </c>
    </row>
    <row s="1635" customFormat="1" customHeight="1" ht="18.75" hidden="1">
      <c r="A130" s="1780" t="s">
        <v>245</v>
      </c>
      <c r="B130" s="1780" t="s">
        <v>246</v>
      </c>
      <c r="C130" s="369"/>
      <c r="D130" s="2462"/>
      <c r="E130" s="2204"/>
      <c r="F130" s="238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7" t="str">
        <f>INDEX(PT_DIFFERENTIATION_NTAR,MATCH(B130,PT_DIFFERENTIATION_NTAR_ID,0))</f>
        <v/>
      </c>
      <c r="H130" s="1862"/>
      <c r="I130" s="1739"/>
      <c r="J130" s="1773"/>
      <c r="K130" s="1778"/>
      <c r="L130" s="1862" t="s">
        <v>325</v>
      </c>
      <c r="M130" s="341"/>
      <c r="N130" s="334"/>
      <c r="O130" s="1624"/>
      <c r="P130" s="1624"/>
      <c r="AH130" s="1631">
        <v>0</v>
      </c>
    </row>
    <row s="1635" customFormat="1" customHeight="1" ht="18.75" hidden="1">
      <c r="A131" s="1780"/>
      <c r="B131" s="1780"/>
      <c r="C131" s="369" t="s">
        <v>1183</v>
      </c>
      <c r="D131" s="2462"/>
      <c r="E131" s="2204"/>
      <c r="F131" s="2383"/>
      <c r="G131" s="2427"/>
      <c r="H131" s="1500"/>
      <c r="I131" s="651" t="s">
        <v>1182</v>
      </c>
      <c r="J131" s="571"/>
      <c r="K131" s="1500"/>
      <c r="L131" s="214"/>
      <c r="M131" s="341"/>
      <c r="N131" s="334"/>
      <c r="O131" s="1624"/>
      <c r="P131" s="1624"/>
      <c r="AH131" s="1631">
        <v>0</v>
      </c>
    </row>
    <row s="1635" customFormat="1" customHeight="1" ht="0.75" hidden="1">
      <c r="A132" s="1780"/>
      <c r="B132" s="1780"/>
      <c r="C132" s="369" t="s">
        <v>1190</v>
      </c>
      <c r="D132" s="2462"/>
      <c r="E132" s="2204"/>
      <c r="F132" s="2383"/>
      <c r="G132" s="400"/>
      <c r="H132" s="1500"/>
      <c r="I132" s="651"/>
      <c r="J132" s="571"/>
      <c r="K132" s="1500"/>
      <c r="L132" s="214"/>
      <c r="M132" s="341"/>
      <c r="N132" s="334"/>
      <c r="O132" s="1624"/>
      <c r="P132" s="1624"/>
      <c r="AH132" s="1631">
        <v>0</v>
      </c>
    </row>
    <row s="1635" customFormat="1" customHeight="1" ht="18.75" hidden="1">
      <c r="A133" s="1780" t="s">
        <v>253</v>
      </c>
      <c r="B133" s="1780" t="s">
        <v>254</v>
      </c>
      <c r="C133" s="369"/>
      <c r="D133" s="2462"/>
      <c r="E133" s="2204"/>
      <c r="F133" s="2383" t="str">
        <f>INDEX(PT_DIFFERENTIATION_VTAR,MATCH(A133,PT_DIFFERENTIATION_VTAR_ID,0))</f>
        <v>Тариф на горячую воду (горячее водоснабжение)</v>
      </c>
      <c r="G133" s="2427" t="str">
        <f>INDEX(PT_DIFFERENTIATION_NTAR,MATCH(B133,PT_DIFFERENTIATION_NTAR_ID,0))</f>
        <v>Тариф на горячую воду в закрытой системе горячего водоснабжения, поставляемую потребителям
</v>
      </c>
      <c r="H133" s="1862"/>
      <c r="I133" s="1739"/>
      <c r="J133" s="1773"/>
      <c r="K133" s="1778"/>
      <c r="L133" s="1862" t="s">
        <v>325</v>
      </c>
      <c r="M133" s="341"/>
      <c r="N133" s="334"/>
      <c r="O133" s="1624"/>
      <c r="P133" s="1624"/>
      <c r="AH133" s="1631">
        <v>0</v>
      </c>
    </row>
    <row s="1635" customFormat="1" customHeight="1" ht="18.75" hidden="1">
      <c r="A134" s="1780"/>
      <c r="B134" s="1780"/>
      <c r="C134" s="369" t="s">
        <v>1183</v>
      </c>
      <c r="D134" s="2462"/>
      <c r="E134" s="2204"/>
      <c r="F134" s="2383"/>
      <c r="G134" s="2427"/>
      <c r="H134" s="1500"/>
      <c r="I134" s="651" t="s">
        <v>1182</v>
      </c>
      <c r="J134" s="571"/>
      <c r="K134" s="1500"/>
      <c r="L134" s="214"/>
      <c r="M134" s="341"/>
      <c r="N134" s="334"/>
      <c r="O134" s="1624"/>
      <c r="P134" s="1624"/>
      <c r="AH134" s="1631">
        <v>0</v>
      </c>
    </row>
    <row s="1635" customFormat="1" customHeight="1" ht="18.75">
      <c r="A135" s="1823" t="s">
        <v>253</v>
      </c>
      <c r="B135" s="1823" t="s">
        <v>262</v>
      </c>
      <c r="C135" s="1687"/>
      <c r="D135" s="344"/>
      <c r="E135" s="1031"/>
      <c r="F135" s="1031"/>
      <c r="G135" s="2427" t="str">
        <f>INDEX(PT_DIFFERENTIATION_NTAR,MATCH(B135,PT_DIFFERENTIATION_NTAR_ID,0))</f>
        <v>Тариф на горячую воду в закрытой системе горячего водоснабжения, поставляемую группе потребителей "население"
</v>
      </c>
      <c r="H135" s="2271"/>
      <c r="I135" s="1739"/>
      <c r="J135" s="1773"/>
      <c r="K135" s="1778"/>
      <c r="L135" s="2271" t="s">
        <v>325</v>
      </c>
      <c r="M135" s="2318"/>
      <c r="N135" s="618"/>
      <c r="O135" s="1624"/>
      <c r="P135" s="1624"/>
      <c r="Q135" s="1635"/>
      <c r="R135" s="1635"/>
      <c r="S135" s="1635"/>
      <c r="T135" s="1635"/>
      <c r="U135" s="1635"/>
      <c r="V135" s="1635"/>
      <c r="W135" s="1635"/>
      <c r="X135" s="1635"/>
      <c r="Y135" s="1635"/>
      <c r="Z135" s="1635"/>
      <c r="AA135" s="1635"/>
      <c r="AB135" s="1635"/>
      <c r="AC135" s="1635"/>
      <c r="AD135" s="1635"/>
      <c r="AE135" s="1635"/>
      <c r="AF135" s="1635"/>
      <c r="AG135" s="1635"/>
      <c r="AH135" s="1635">
        <v>0</v>
      </c>
    </row>
    <row s="1635" customFormat="1" customHeight="1" ht="18.75">
      <c r="A136" s="1823"/>
      <c r="B136" s="1823"/>
      <c r="C136" s="1687" t="s">
        <v>1183</v>
      </c>
      <c r="D136" s="344"/>
      <c r="E136" s="1031"/>
      <c r="F136" s="1031"/>
      <c r="G136" s="2427"/>
      <c r="H136" s="3903"/>
      <c r="I136" s="3904" t="s">
        <v>1182</v>
      </c>
      <c r="J136" s="3905"/>
      <c r="K136" s="3906"/>
      <c r="L136" s="3907"/>
      <c r="M136" s="2318"/>
      <c r="N136" s="618"/>
      <c r="O136" s="1624"/>
      <c r="P136" s="1624"/>
      <c r="Q136" s="1635"/>
      <c r="R136" s="1635"/>
      <c r="S136" s="1635"/>
      <c r="T136" s="1635"/>
      <c r="U136" s="1635"/>
      <c r="V136" s="1635"/>
      <c r="W136" s="1635"/>
      <c r="X136" s="1635"/>
      <c r="Y136" s="1635"/>
      <c r="Z136" s="1635"/>
      <c r="AA136" s="1635"/>
      <c r="AB136" s="1635"/>
      <c r="AC136" s="1635"/>
      <c r="AD136" s="1635"/>
      <c r="AE136" s="1635"/>
      <c r="AF136" s="1635"/>
      <c r="AG136" s="1635"/>
      <c r="AH136" s="1635">
        <v>0</v>
      </c>
    </row>
    <row s="1635" customFormat="1" customHeight="1" ht="18.75">
      <c r="A137" s="1823" t="s">
        <v>253</v>
      </c>
      <c r="B137" s="1823" t="s">
        <v>268</v>
      </c>
      <c r="C137" s="1687"/>
      <c r="D137" s="344"/>
      <c r="E137" s="1031"/>
      <c r="F137" s="1031"/>
      <c r="G137" s="2427" t="str">
        <f>INDEX(PT_DIFFERENTIATION_NTAR,MATCH(B137,PT_DIFFERENTIATION_NTAR_ID,0))</f>
        <v>Тариф на горячую воду в закрытой системе горячего водоснабжения, поставляемую группе потребителей "потребители (кроме населения)"
</v>
      </c>
      <c r="H137" s="2271"/>
      <c r="I137" s="1739"/>
      <c r="J137" s="1773"/>
      <c r="K137" s="1778"/>
      <c r="L137" s="2271" t="s">
        <v>325</v>
      </c>
      <c r="M137" s="2318"/>
      <c r="N137" s="618"/>
      <c r="O137" s="1624"/>
      <c r="P137" s="1624"/>
      <c r="Q137" s="1635"/>
      <c r="R137" s="1635"/>
      <c r="S137" s="1635"/>
      <c r="T137" s="1635"/>
      <c r="U137" s="1635"/>
      <c r="V137" s="1635"/>
      <c r="W137" s="1635"/>
      <c r="X137" s="1635"/>
      <c r="Y137" s="1635"/>
      <c r="Z137" s="1635"/>
      <c r="AA137" s="1635"/>
      <c r="AB137" s="1635"/>
      <c r="AC137" s="1635"/>
      <c r="AD137" s="1635"/>
      <c r="AE137" s="1635"/>
      <c r="AF137" s="1635"/>
      <c r="AG137" s="1635"/>
      <c r="AH137" s="1635">
        <v>0</v>
      </c>
    </row>
    <row s="1635" customFormat="1" customHeight="1" ht="18.75">
      <c r="A138" s="1823"/>
      <c r="B138" s="1823"/>
      <c r="C138" s="1687" t="s">
        <v>1183</v>
      </c>
      <c r="D138" s="344"/>
      <c r="E138" s="1031"/>
      <c r="F138" s="1031"/>
      <c r="G138" s="2427"/>
      <c r="H138" s="3908"/>
      <c r="I138" s="3909" t="s">
        <v>1182</v>
      </c>
      <c r="J138" s="3910"/>
      <c r="K138" s="3911"/>
      <c r="L138" s="3912"/>
      <c r="M138" s="2318"/>
      <c r="N138" s="618"/>
      <c r="O138" s="1624"/>
      <c r="P138" s="1624"/>
      <c r="Q138" s="1635"/>
      <c r="R138" s="1635"/>
      <c r="S138" s="1635"/>
      <c r="T138" s="1635"/>
      <c r="U138" s="1635"/>
      <c r="V138" s="1635"/>
      <c r="W138" s="1635"/>
      <c r="X138" s="1635"/>
      <c r="Y138" s="1635"/>
      <c r="Z138" s="1635"/>
      <c r="AA138" s="1635"/>
      <c r="AB138" s="1635"/>
      <c r="AC138" s="1635"/>
      <c r="AD138" s="1635"/>
      <c r="AE138" s="1635"/>
      <c r="AF138" s="1635"/>
      <c r="AG138" s="1635"/>
      <c r="AH138" s="1635">
        <v>0</v>
      </c>
    </row>
    <row s="1635" customFormat="1" customHeight="1" ht="0.75" hidden="1">
      <c r="A139" s="1780"/>
      <c r="B139" s="1780"/>
      <c r="C139" s="369" t="s">
        <v>1190</v>
      </c>
      <c r="D139" s="2462"/>
      <c r="E139" s="2204"/>
      <c r="F139" s="2383"/>
      <c r="G139" s="400"/>
      <c r="H139" s="1500"/>
      <c r="I139" s="651"/>
      <c r="J139" s="571"/>
      <c r="K139" s="1500"/>
      <c r="L139" s="214"/>
      <c r="M139" s="341"/>
      <c r="N139" s="334"/>
      <c r="O139" s="1624"/>
      <c r="P139" s="1624"/>
      <c r="AH139" s="1631">
        <v>0</v>
      </c>
    </row>
    <row s="1635" customFormat="1" customHeight="1" ht="18.75" hidden="1">
      <c r="A140" s="1780" t="s">
        <v>274</v>
      </c>
      <c r="B140" s="1780" t="s">
        <v>275</v>
      </c>
      <c r="C140" s="369"/>
      <c r="D140" s="2462"/>
      <c r="E140" s="2204"/>
      <c r="F140" s="2383" t="str">
        <f>INDEX(PT_DIFFERENTIATION_VTAR,MATCH(A140,PT_DIFFERENTIATION_VTAR_ID,0))</f>
        <v>Тариф на транспортировку горячей воды</v>
      </c>
      <c r="G140" s="2427" t="str">
        <f>INDEX(PT_DIFFERENTIATION_NTAR,MATCH(B140,PT_DIFFERENTIATION_NTAR_ID,0))</f>
        <v/>
      </c>
      <c r="H140" s="1862"/>
      <c r="I140" s="1739"/>
      <c r="J140" s="1773"/>
      <c r="K140" s="1778"/>
      <c r="L140" s="1862" t="s">
        <v>325</v>
      </c>
      <c r="M140" s="341"/>
      <c r="N140" s="334"/>
      <c r="O140" s="1624"/>
      <c r="P140" s="1624"/>
      <c r="AH140" s="1631">
        <v>0</v>
      </c>
    </row>
    <row s="1635" customFormat="1" customHeight="1" ht="18.75" hidden="1">
      <c r="A141" s="1780"/>
      <c r="B141" s="1780"/>
      <c r="C141" s="369" t="s">
        <v>1183</v>
      </c>
      <c r="D141" s="2462"/>
      <c r="E141" s="2204"/>
      <c r="F141" s="2383"/>
      <c r="G141" s="2427"/>
      <c r="H141" s="1500"/>
      <c r="I141" s="651" t="s">
        <v>1182</v>
      </c>
      <c r="J141" s="571"/>
      <c r="K141" s="1500"/>
      <c r="L141" s="214"/>
      <c r="M141" s="341"/>
      <c r="N141" s="334"/>
      <c r="O141" s="1624"/>
      <c r="P141" s="1624"/>
      <c r="AH141" s="1631">
        <v>0</v>
      </c>
    </row>
    <row s="1635" customFormat="1" customHeight="1" ht="0.75" hidden="1">
      <c r="A142" s="1780"/>
      <c r="B142" s="1780"/>
      <c r="C142" s="369" t="s">
        <v>1190</v>
      </c>
      <c r="D142" s="2462"/>
      <c r="E142" s="2204"/>
      <c r="F142" s="2383"/>
      <c r="G142" s="400"/>
      <c r="H142" s="1500"/>
      <c r="I142" s="651"/>
      <c r="J142" s="571"/>
      <c r="K142" s="1500"/>
      <c r="L142" s="214"/>
      <c r="M142" s="341"/>
      <c r="N142" s="334"/>
      <c r="O142" s="1624"/>
      <c r="P142" s="1624"/>
      <c r="AH142" s="1631">
        <v>0</v>
      </c>
    </row>
    <row s="1635" customFormat="1" customHeight="1" ht="18.75" hidden="1">
      <c r="A143" s="1780" t="s">
        <v>279</v>
      </c>
      <c r="B143" s="1780" t="s">
        <v>280</v>
      </c>
      <c r="C143" s="369"/>
      <c r="D143" s="2462"/>
      <c r="E143" s="2204"/>
      <c r="F143" s="2383"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7" t="str">
        <f>INDEX(PT_DIFFERENTIATION_NTAR,MATCH(B143,PT_DIFFERENTIATION_NTAR_ID,0))</f>
        <v/>
      </c>
      <c r="H143" s="1862"/>
      <c r="I143" s="1739"/>
      <c r="J143" s="1773"/>
      <c r="K143" s="1778"/>
      <c r="L143" s="1862" t="s">
        <v>325</v>
      </c>
      <c r="M143" s="341"/>
      <c r="N143" s="334"/>
      <c r="O143" s="1624"/>
      <c r="P143" s="1624"/>
      <c r="AH143" s="1631">
        <v>0</v>
      </c>
    </row>
    <row s="1635" customFormat="1" customHeight="1" ht="18.75" hidden="1">
      <c r="A144" s="1780"/>
      <c r="B144" s="1780"/>
      <c r="C144" s="369" t="s">
        <v>1183</v>
      </c>
      <c r="D144" s="2462"/>
      <c r="E144" s="2204"/>
      <c r="F144" s="2383"/>
      <c r="G144" s="2427"/>
      <c r="H144" s="1500"/>
      <c r="I144" s="651" t="s">
        <v>1182</v>
      </c>
      <c r="J144" s="571"/>
      <c r="K144" s="1500"/>
      <c r="L144" s="214"/>
      <c r="M144" s="341"/>
      <c r="N144" s="334"/>
      <c r="O144" s="1624"/>
      <c r="P144" s="1624"/>
      <c r="AH144" s="1631">
        <v>0</v>
      </c>
    </row>
    <row s="1635" customFormat="1" customHeight="1" ht="0.75" hidden="1">
      <c r="A145" s="1780"/>
      <c r="B145" s="1780"/>
      <c r="C145" s="369" t="s">
        <v>1190</v>
      </c>
      <c r="D145" s="2462"/>
      <c r="E145" s="2204"/>
      <c r="F145" s="2383"/>
      <c r="G145" s="400"/>
      <c r="H145" s="1500"/>
      <c r="I145" s="651"/>
      <c r="J145" s="571"/>
      <c r="K145" s="1500"/>
      <c r="L145" s="214"/>
      <c r="M145" s="341"/>
      <c r="N145" s="334"/>
      <c r="O145" s="1624"/>
      <c r="P145" s="1624"/>
      <c r="AH145" s="1631">
        <v>0</v>
      </c>
    </row>
    <row s="1635" customFormat="1" customHeight="1" ht="18.75" hidden="1">
      <c r="A146" s="1780" t="s">
        <v>284</v>
      </c>
      <c r="B146" s="1780" t="s">
        <v>285</v>
      </c>
      <c r="C146" s="369"/>
      <c r="D146" s="2462"/>
      <c r="E146" s="2204"/>
      <c r="F146" s="2383" t="str">
        <f>INDEX(PT_DIFFERENTIATION_VTAR,MATCH(A146,PT_DIFFERENTIATION_VTAR_ID,0))</f>
        <v>Тариф на водоотведение</v>
      </c>
      <c r="G146" s="2427" t="str">
        <f>INDEX(PT_DIFFERENTIATION_NTAR,MATCH(B146,PT_DIFFERENTIATION_NTAR_ID,0))</f>
        <v/>
      </c>
      <c r="H146" s="1862"/>
      <c r="I146" s="1739"/>
      <c r="J146" s="1773"/>
      <c r="K146" s="1778"/>
      <c r="L146" s="1862" t="s">
        <v>325</v>
      </c>
      <c r="M146" s="341"/>
      <c r="N146" s="334"/>
      <c r="O146" s="1624"/>
      <c r="P146" s="1624"/>
      <c r="AH146" s="1631">
        <v>0</v>
      </c>
    </row>
    <row s="1635" customFormat="1" customHeight="1" ht="18.75" hidden="1">
      <c r="A147" s="1780"/>
      <c r="B147" s="1780"/>
      <c r="C147" s="369" t="s">
        <v>1183</v>
      </c>
      <c r="D147" s="2462"/>
      <c r="E147" s="2204"/>
      <c r="F147" s="2383"/>
      <c r="G147" s="2427"/>
      <c r="H147" s="1500"/>
      <c r="I147" s="651" t="s">
        <v>1182</v>
      </c>
      <c r="J147" s="571"/>
      <c r="K147" s="1500"/>
      <c r="L147" s="214"/>
      <c r="M147" s="341"/>
      <c r="N147" s="334"/>
      <c r="O147" s="1624"/>
      <c r="P147" s="1624"/>
      <c r="AH147" s="1631">
        <v>0</v>
      </c>
    </row>
    <row s="1635" customFormat="1" customHeight="1" ht="0.75" hidden="1">
      <c r="A148" s="1780"/>
      <c r="B148" s="1780"/>
      <c r="C148" s="369" t="s">
        <v>1190</v>
      </c>
      <c r="D148" s="2462"/>
      <c r="E148" s="2204"/>
      <c r="F148" s="2383"/>
      <c r="G148" s="400"/>
      <c r="H148" s="1500"/>
      <c r="I148" s="651"/>
      <c r="J148" s="571"/>
      <c r="K148" s="1500"/>
      <c r="L148" s="214"/>
      <c r="M148" s="341"/>
      <c r="N148" s="334"/>
      <c r="O148" s="1624"/>
      <c r="P148" s="1624"/>
      <c r="AH148" s="1631">
        <v>0</v>
      </c>
    </row>
    <row s="1635" customFormat="1" customHeight="1" ht="18.75" hidden="1">
      <c r="A149" s="1780" t="s">
        <v>289</v>
      </c>
      <c r="B149" s="1780" t="s">
        <v>290</v>
      </c>
      <c r="C149" s="369"/>
      <c r="D149" s="2462"/>
      <c r="E149" s="2204"/>
      <c r="F149" s="2383" t="str">
        <f>INDEX(PT_DIFFERENTIATION_VTAR,MATCH(A149,PT_DIFFERENTIATION_VTAR_ID,0))</f>
        <v>Тариф на транспортировку сточных вод</v>
      </c>
      <c r="G149" s="2427" t="str">
        <f>INDEX(PT_DIFFERENTIATION_NTAR,MATCH(B149,PT_DIFFERENTIATION_NTAR_ID,0))</f>
        <v/>
      </c>
      <c r="H149" s="1862"/>
      <c r="I149" s="1739"/>
      <c r="J149" s="1773"/>
      <c r="K149" s="1778"/>
      <c r="L149" s="1862" t="s">
        <v>325</v>
      </c>
      <c r="M149" s="341"/>
      <c r="N149" s="334"/>
      <c r="O149" s="1624"/>
      <c r="P149" s="1624"/>
      <c r="AH149" s="1631">
        <v>0</v>
      </c>
    </row>
    <row s="1635" customFormat="1" customHeight="1" ht="18.75" hidden="1">
      <c r="A150" s="1780"/>
      <c r="B150" s="1780"/>
      <c r="C150" s="369" t="s">
        <v>1183</v>
      </c>
      <c r="D150" s="2462"/>
      <c r="E150" s="2204"/>
      <c r="F150" s="2383"/>
      <c r="G150" s="2427"/>
      <c r="H150" s="1500"/>
      <c r="I150" s="651" t="s">
        <v>1182</v>
      </c>
      <c r="J150" s="571"/>
      <c r="K150" s="1500"/>
      <c r="L150" s="214"/>
      <c r="M150" s="341"/>
      <c r="N150" s="334"/>
      <c r="O150" s="1624"/>
      <c r="P150" s="1624"/>
      <c r="AH150" s="1631">
        <v>0</v>
      </c>
    </row>
    <row s="1635" customFormat="1" customHeight="1" ht="0.75" hidden="1">
      <c r="A151" s="1780"/>
      <c r="B151" s="1780"/>
      <c r="C151" s="369" t="s">
        <v>1190</v>
      </c>
      <c r="D151" s="2462"/>
      <c r="E151" s="2204"/>
      <c r="F151" s="2383"/>
      <c r="G151" s="400"/>
      <c r="H151" s="1500"/>
      <c r="I151" s="651"/>
      <c r="J151" s="571"/>
      <c r="K151" s="1500"/>
      <c r="L151" s="214"/>
      <c r="M151" s="341"/>
      <c r="N151" s="334"/>
      <c r="O151" s="1624"/>
      <c r="P151" s="1624"/>
      <c r="AH151" s="1631">
        <v>0</v>
      </c>
    </row>
    <row s="1635" customFormat="1" customHeight="1" ht="18.75" hidden="1">
      <c r="A152" s="1780" t="s">
        <v>294</v>
      </c>
      <c r="B152" s="1780" t="s">
        <v>295</v>
      </c>
      <c r="C152" s="369"/>
      <c r="D152" s="2462"/>
      <c r="E152" s="2204"/>
      <c r="F152" s="2383" t="str">
        <f>INDEX(PT_DIFFERENTIATION_VTAR,MATCH(A152,PT_DIFFERENTIATION_VTAR_ID,0))</f>
        <v>Тариф на подключение (технологическое присоединение) к централизованной системе водоотведения</v>
      </c>
      <c r="G152" s="2427" t="str">
        <f>INDEX(PT_DIFFERENTIATION_NTAR,MATCH(B152,PT_DIFFERENTIATION_NTAR_ID,0))</f>
        <v/>
      </c>
      <c r="H152" s="1862"/>
      <c r="I152" s="1739"/>
      <c r="J152" s="1773"/>
      <c r="K152" s="1778"/>
      <c r="L152" s="1862" t="s">
        <v>325</v>
      </c>
      <c r="M152" s="341"/>
      <c r="N152" s="334"/>
      <c r="O152" s="1624"/>
      <c r="P152" s="1624"/>
      <c r="AH152" s="1631">
        <v>0</v>
      </c>
    </row>
    <row s="1635" customFormat="1" customHeight="1" ht="18.75" hidden="1">
      <c r="A153" s="1780"/>
      <c r="B153" s="1780"/>
      <c r="C153" s="369" t="s">
        <v>1183</v>
      </c>
      <c r="D153" s="2462"/>
      <c r="E153" s="2204"/>
      <c r="F153" s="2383"/>
      <c r="G153" s="2427"/>
      <c r="H153" s="1500"/>
      <c r="I153" s="651" t="s">
        <v>1182</v>
      </c>
      <c r="J153" s="571"/>
      <c r="K153" s="1500"/>
      <c r="L153" s="214"/>
      <c r="M153" s="341"/>
      <c r="N153" s="334"/>
      <c r="O153" s="1624"/>
      <c r="P153" s="1624"/>
      <c r="AH153" s="1631">
        <v>0</v>
      </c>
    </row>
    <row s="1635" customFormat="1" customHeight="1" ht="1.05">
      <c r="A154" s="1780"/>
      <c r="B154" s="1780"/>
      <c r="C154" s="369" t="s">
        <v>1190</v>
      </c>
      <c r="D154" s="2462"/>
      <c r="E154" s="2204"/>
      <c r="F154" s="2383"/>
      <c r="G154" s="400"/>
      <c r="H154" s="1500"/>
      <c r="I154" s="651"/>
      <c r="J154" s="571"/>
      <c r="K154" s="1500"/>
      <c r="L154" s="214"/>
      <c r="M154" s="341"/>
      <c r="N154" s="334"/>
      <c r="O154" s="1624"/>
      <c r="P154" s="1624"/>
      <c r="AH154" s="1631">
        <v>1</v>
      </c>
    </row>
    <row customHeight="1" ht="19.95">
      <c r="A155" s="1780"/>
      <c r="B155" s="1780"/>
      <c r="D155" s="376"/>
      <c r="E155" s="147" t="s">
        <v>94</v>
      </c>
      <c r="F155"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5" s="2460"/>
      <c r="H155" s="2460"/>
      <c r="I155" s="2460"/>
      <c r="J155" s="2460"/>
      <c r="K155" s="2460"/>
      <c r="L155" s="2460"/>
      <c r="M155" s="297"/>
      <c r="N155" s="334"/>
      <c r="AH155" s="374">
        <v>19</v>
      </c>
    </row>
    <row s="1635" customFormat="1" customHeight="1" ht="60.75" hidden="1">
      <c r="A156" s="1780" t="s">
        <v>157</v>
      </c>
      <c r="B156" s="1780" t="s">
        <v>158</v>
      </c>
      <c r="C156" s="369"/>
      <c r="D156" s="2462"/>
      <c r="E156" s="2204"/>
      <c r="F156" s="2383"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7" t="str">
        <f>INDEX(PT_DIFFERENTIATION_NTAR,MATCH(B156,PT_DIFFERENTIATION_NTAR_ID,0))</f>
        <v/>
      </c>
      <c r="H156" s="1862"/>
      <c r="I156" s="1739"/>
      <c r="J156" s="1773"/>
      <c r="K156" s="1778"/>
      <c r="L156" s="1862" t="s">
        <v>325</v>
      </c>
      <c r="M15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334"/>
      <c r="O156" s="1624"/>
      <c r="P156" s="1624"/>
      <c r="AH156" s="1631">
        <v>0</v>
      </c>
    </row>
    <row s="1635" customFormat="1" customHeight="1" ht="18.75" hidden="1">
      <c r="A157" s="1780"/>
      <c r="B157" s="1780"/>
      <c r="C157" s="369" t="s">
        <v>1183</v>
      </c>
      <c r="D157" s="2462"/>
      <c r="E157" s="2204"/>
      <c r="F157" s="2383"/>
      <c r="G157" s="2427"/>
      <c r="H157" s="1500"/>
      <c r="I157" s="651" t="s">
        <v>1182</v>
      </c>
      <c r="J157" s="571"/>
      <c r="K157" s="1500"/>
      <c r="L157" s="214"/>
      <c r="M157" s="2170"/>
      <c r="N157" s="334"/>
      <c r="O157" s="1624"/>
      <c r="P157" s="1624"/>
      <c r="AH157" s="1631">
        <v>0</v>
      </c>
    </row>
    <row s="1635" customFormat="1" customHeight="1" ht="0.75" hidden="1">
      <c r="A158" s="1780"/>
      <c r="B158" s="1780"/>
      <c r="C158" s="369" t="s">
        <v>1190</v>
      </c>
      <c r="D158" s="2462"/>
      <c r="E158" s="2204"/>
      <c r="F158" s="2383"/>
      <c r="G158" s="400"/>
      <c r="H158" s="1500"/>
      <c r="I158" s="651"/>
      <c r="J158" s="571"/>
      <c r="K158" s="1500"/>
      <c r="L158" s="214"/>
      <c r="M158" s="2170"/>
      <c r="N158" s="334"/>
      <c r="O158" s="1624"/>
      <c r="P158" s="1624"/>
      <c r="AH158" s="1631">
        <v>0</v>
      </c>
    </row>
    <row s="1635" customFormat="1" customHeight="1" ht="45" hidden="1">
      <c r="A159" s="1780" t="s">
        <v>162</v>
      </c>
      <c r="B159" s="1780" t="s">
        <v>163</v>
      </c>
      <c r="C159" s="369"/>
      <c r="D159" s="2462"/>
      <c r="E159" s="2204"/>
      <c r="F159" s="2383" t="str">
        <f>INDEX(PT_DIFFERENTIATION_VTAR,MATCH(A159,PT_DIFFERENTIATION_VTAR_ID,0))</f>
        <v/>
      </c>
      <c r="G159" s="2427" t="str">
        <f>INDEX(PT_DIFFERENTIATION_NTAR,MATCH(B159,PT_DIFFERENTIATION_NTAR_ID,0))</f>
        <v/>
      </c>
      <c r="H159" s="1862"/>
      <c r="I159" s="1739"/>
      <c r="J159" s="1773"/>
      <c r="K159" s="1778"/>
      <c r="L159" s="1862" t="s">
        <v>325</v>
      </c>
      <c r="M159" s="2171"/>
      <c r="N159" s="334"/>
      <c r="O159" s="1624"/>
      <c r="P159" s="1624"/>
      <c r="AH159" s="1631">
        <v>0</v>
      </c>
    </row>
    <row s="1635" customFormat="1" customHeight="1" ht="18.75" hidden="1">
      <c r="A160" s="1780"/>
      <c r="B160" s="1780"/>
      <c r="C160" s="369" t="s">
        <v>1183</v>
      </c>
      <c r="D160" s="2462"/>
      <c r="E160" s="2204"/>
      <c r="F160" s="2383"/>
      <c r="G160" s="2427"/>
      <c r="H160" s="1500"/>
      <c r="I160" s="651" t="s">
        <v>1182</v>
      </c>
      <c r="J160" s="571"/>
      <c r="K160" s="1500"/>
      <c r="L160" s="214"/>
      <c r="M160" s="1861"/>
      <c r="N160" s="334"/>
      <c r="O160" s="1624"/>
      <c r="P160" s="1624"/>
      <c r="AH160" s="1631">
        <v>0</v>
      </c>
    </row>
    <row s="1635" customFormat="1" customHeight="1" ht="0.75" hidden="1">
      <c r="A161" s="1780"/>
      <c r="B161" s="1780"/>
      <c r="C161" s="369" t="s">
        <v>1190</v>
      </c>
      <c r="D161" s="2462"/>
      <c r="E161" s="2204"/>
      <c r="F161" s="2383"/>
      <c r="G161" s="400"/>
      <c r="H161" s="1500"/>
      <c r="I161" s="651"/>
      <c r="J161" s="571"/>
      <c r="K161" s="1500"/>
      <c r="L161" s="214"/>
      <c r="M161" s="341"/>
      <c r="N161" s="334"/>
      <c r="O161" s="1624"/>
      <c r="P161" s="1624"/>
      <c r="AH161" s="1631">
        <v>0</v>
      </c>
    </row>
    <row s="1635" customFormat="1" customHeight="1" ht="45" hidden="1">
      <c r="A162" s="1780" t="s">
        <v>169</v>
      </c>
      <c r="B162" s="1780" t="s">
        <v>170</v>
      </c>
      <c r="C162" s="369"/>
      <c r="D162" s="2462"/>
      <c r="E162" s="2204"/>
      <c r="F162" s="2383"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27" t="str">
        <f>INDEX(PT_DIFFERENTIATION_NTAR,MATCH(B162,PT_DIFFERENTIATION_NTAR_ID,0))</f>
        <v/>
      </c>
      <c r="H162" s="1862"/>
      <c r="I162" s="1739"/>
      <c r="J162" s="1773"/>
      <c r="K162" s="1778"/>
      <c r="L162" s="1862" t="s">
        <v>325</v>
      </c>
      <c r="M162" s="341"/>
      <c r="N162" s="334"/>
      <c r="O162" s="1624"/>
      <c r="P162" s="1624"/>
      <c r="AH162" s="1631">
        <v>0</v>
      </c>
    </row>
    <row s="1635" customFormat="1" customHeight="1" ht="18.75" hidden="1">
      <c r="A163" s="1780"/>
      <c r="B163" s="1780"/>
      <c r="C163" s="369" t="s">
        <v>1183</v>
      </c>
      <c r="D163" s="2462"/>
      <c r="E163" s="2204"/>
      <c r="F163" s="2383"/>
      <c r="G163" s="2427"/>
      <c r="H163" s="1500"/>
      <c r="I163" s="651" t="s">
        <v>1182</v>
      </c>
      <c r="J163" s="571"/>
      <c r="K163" s="1500"/>
      <c r="L163" s="214"/>
      <c r="M163" s="341"/>
      <c r="N163" s="334"/>
      <c r="O163" s="1624"/>
      <c r="P163" s="1624"/>
      <c r="AH163" s="1631">
        <v>0</v>
      </c>
    </row>
    <row s="1635" customFormat="1" customHeight="1" ht="0.75" hidden="1">
      <c r="A164" s="1780"/>
      <c r="B164" s="1780"/>
      <c r="C164" s="369" t="s">
        <v>1190</v>
      </c>
      <c r="D164" s="2462"/>
      <c r="E164" s="2204"/>
      <c r="F164" s="2383"/>
      <c r="G164" s="400"/>
      <c r="H164" s="1500"/>
      <c r="I164" s="651"/>
      <c r="J164" s="571"/>
      <c r="K164" s="1500"/>
      <c r="L164" s="214"/>
      <c r="M164" s="341"/>
      <c r="N164" s="334"/>
      <c r="O164" s="1624"/>
      <c r="P164" s="1624"/>
      <c r="AH164" s="1631">
        <v>0</v>
      </c>
    </row>
    <row s="1635" customFormat="1" customHeight="1" ht="45" hidden="1">
      <c r="A165" s="1780" t="s">
        <v>175</v>
      </c>
      <c r="B165" s="1780" t="s">
        <v>176</v>
      </c>
      <c r="C165" s="369"/>
      <c r="D165" s="2462"/>
      <c r="E165" s="2204"/>
      <c r="F165" s="2383"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27" t="str">
        <f>INDEX(PT_DIFFERENTIATION_NTAR,MATCH(B165,PT_DIFFERENTIATION_NTAR_ID,0))</f>
        <v/>
      </c>
      <c r="H165" s="1862"/>
      <c r="I165" s="1739"/>
      <c r="J165" s="1773"/>
      <c r="K165" s="1778"/>
      <c r="L165" s="1862" t="s">
        <v>325</v>
      </c>
      <c r="M165" s="341"/>
      <c r="N165" s="334"/>
      <c r="O165" s="1624"/>
      <c r="P165" s="1624"/>
      <c r="AH165" s="1631">
        <v>0</v>
      </c>
    </row>
    <row s="1635" customFormat="1" customHeight="1" ht="18.75" hidden="1">
      <c r="A166" s="1780"/>
      <c r="B166" s="1780"/>
      <c r="C166" s="369" t="s">
        <v>1183</v>
      </c>
      <c r="D166" s="2462"/>
      <c r="E166" s="2204"/>
      <c r="F166" s="2383"/>
      <c r="G166" s="2427"/>
      <c r="H166" s="1500"/>
      <c r="I166" s="651" t="s">
        <v>1182</v>
      </c>
      <c r="J166" s="571"/>
      <c r="K166" s="1500"/>
      <c r="L166" s="214"/>
      <c r="M166" s="341"/>
      <c r="N166" s="334"/>
      <c r="O166" s="1624"/>
      <c r="P166" s="1624"/>
      <c r="AH166" s="1631">
        <v>0</v>
      </c>
    </row>
    <row s="1635" customFormat="1" customHeight="1" ht="0.75" hidden="1">
      <c r="A167" s="1780"/>
      <c r="B167" s="1780"/>
      <c r="C167" s="369" t="s">
        <v>1190</v>
      </c>
      <c r="D167" s="2462"/>
      <c r="E167" s="2204"/>
      <c r="F167" s="2383"/>
      <c r="G167" s="400"/>
      <c r="H167" s="1500"/>
      <c r="I167" s="651"/>
      <c r="J167" s="571"/>
      <c r="K167" s="1500"/>
      <c r="L167" s="214"/>
      <c r="M167" s="341"/>
      <c r="N167" s="334"/>
      <c r="O167" s="1624"/>
      <c r="P167" s="1624"/>
      <c r="AH167" s="1631">
        <v>0</v>
      </c>
    </row>
    <row s="1635" customFormat="1" customHeight="1" ht="18.75" hidden="1">
      <c r="A168" s="1780" t="s">
        <v>181</v>
      </c>
      <c r="B168" s="1780" t="s">
        <v>182</v>
      </c>
      <c r="C168" s="369"/>
      <c r="D168" s="2462"/>
      <c r="E168" s="2204"/>
      <c r="F168" s="2383" t="str">
        <f>INDEX(PT_DIFFERENTIATION_VTAR,MATCH(A168,PT_DIFFERENTIATION_VTAR_ID,0))</f>
        <v>Тарифы на услуги по передаче тепловой энергии</v>
      </c>
      <c r="G168" s="2427" t="str">
        <f>INDEX(PT_DIFFERENTIATION_NTAR,MATCH(B168,PT_DIFFERENTIATION_NTAR_ID,0))</f>
        <v/>
      </c>
      <c r="H168" s="1862"/>
      <c r="I168" s="1739"/>
      <c r="J168" s="1773"/>
      <c r="K168" s="1778"/>
      <c r="L168" s="1862" t="s">
        <v>325</v>
      </c>
      <c r="M168" s="341"/>
      <c r="N168" s="334"/>
      <c r="O168" s="1624"/>
      <c r="P168" s="1624"/>
      <c r="AH168" s="1631">
        <v>0</v>
      </c>
    </row>
    <row s="1635" customFormat="1" customHeight="1" ht="18.75" hidden="1">
      <c r="A169" s="1780"/>
      <c r="B169" s="1780"/>
      <c r="C169" s="369" t="s">
        <v>1183</v>
      </c>
      <c r="D169" s="2462"/>
      <c r="E169" s="2204"/>
      <c r="F169" s="2383"/>
      <c r="G169" s="2427"/>
      <c r="H169" s="1500"/>
      <c r="I169" s="651" t="s">
        <v>1182</v>
      </c>
      <c r="J169" s="571"/>
      <c r="K169" s="1500"/>
      <c r="L169" s="214"/>
      <c r="M169" s="341"/>
      <c r="N169" s="334"/>
      <c r="O169" s="1624"/>
      <c r="P169" s="1624"/>
      <c r="AH169" s="1631">
        <v>0</v>
      </c>
    </row>
    <row s="1635" customFormat="1" customHeight="1" ht="0.75" hidden="1">
      <c r="A170" s="1780"/>
      <c r="B170" s="1780"/>
      <c r="C170" s="369" t="s">
        <v>1190</v>
      </c>
      <c r="D170" s="2462"/>
      <c r="E170" s="2204"/>
      <c r="F170" s="2383"/>
      <c r="G170" s="400"/>
      <c r="H170" s="1500"/>
      <c r="I170" s="651"/>
      <c r="J170" s="571"/>
      <c r="K170" s="1500"/>
      <c r="L170" s="214"/>
      <c r="M170" s="341"/>
      <c r="N170" s="334"/>
      <c r="O170" s="1624"/>
      <c r="P170" s="1624"/>
      <c r="AH170" s="1631">
        <v>0</v>
      </c>
    </row>
    <row s="1635" customFormat="1" customHeight="1" ht="18.75" hidden="1">
      <c r="A171" s="1780" t="s">
        <v>187</v>
      </c>
      <c r="B171" s="1780" t="s">
        <v>188</v>
      </c>
      <c r="C171" s="369"/>
      <c r="D171" s="2462"/>
      <c r="E171" s="2204"/>
      <c r="F171" s="2383" t="str">
        <f>INDEX(PT_DIFFERENTIATION_VTAR,MATCH(A171,PT_DIFFERENTIATION_VTAR_ID,0))</f>
        <v>Тарифы на услуги по передаче теплоносителя</v>
      </c>
      <c r="G171" s="2427" t="str">
        <f>INDEX(PT_DIFFERENTIATION_NTAR,MATCH(B171,PT_DIFFERENTIATION_NTAR_ID,0))</f>
        <v/>
      </c>
      <c r="H171" s="1862"/>
      <c r="I171" s="1739"/>
      <c r="J171" s="1773"/>
      <c r="K171" s="1778"/>
      <c r="L171" s="1862" t="s">
        <v>325</v>
      </c>
      <c r="M171" s="341"/>
      <c r="N171" s="334"/>
      <c r="O171" s="1624"/>
      <c r="P171" s="1624"/>
      <c r="AH171" s="1631">
        <v>0</v>
      </c>
    </row>
    <row s="1635" customFormat="1" customHeight="1" ht="18.75" hidden="1">
      <c r="A172" s="1780"/>
      <c r="B172" s="1780"/>
      <c r="C172" s="369" t="s">
        <v>1183</v>
      </c>
      <c r="D172" s="2462"/>
      <c r="E172" s="2204"/>
      <c r="F172" s="2383"/>
      <c r="G172" s="2427"/>
      <c r="H172" s="1500"/>
      <c r="I172" s="651" t="s">
        <v>1182</v>
      </c>
      <c r="J172" s="571"/>
      <c r="K172" s="1500"/>
      <c r="L172" s="214"/>
      <c r="M172" s="341"/>
      <c r="N172" s="334"/>
      <c r="O172" s="1624"/>
      <c r="P172" s="1624"/>
      <c r="AH172" s="1631">
        <v>0</v>
      </c>
    </row>
    <row s="1635" customFormat="1" customHeight="1" ht="0.75" hidden="1">
      <c r="A173" s="1780"/>
      <c r="B173" s="1780"/>
      <c r="C173" s="369" t="s">
        <v>1190</v>
      </c>
      <c r="D173" s="2462"/>
      <c r="E173" s="2204"/>
      <c r="F173" s="2383"/>
      <c r="G173" s="400"/>
      <c r="H173" s="1500"/>
      <c r="I173" s="651"/>
      <c r="J173" s="571"/>
      <c r="K173" s="1500"/>
      <c r="L173" s="214"/>
      <c r="M173" s="341"/>
      <c r="N173" s="334"/>
      <c r="O173" s="1624"/>
      <c r="P173" s="1624"/>
      <c r="AH173" s="1631">
        <v>0</v>
      </c>
    </row>
    <row s="1635" customFormat="1" customHeight="1" ht="18.75" hidden="1">
      <c r="A174" s="1780" t="s">
        <v>193</v>
      </c>
      <c r="B174" s="1780" t="s">
        <v>194</v>
      </c>
      <c r="C174" s="369"/>
      <c r="D174" s="2462"/>
      <c r="E174" s="2204"/>
      <c r="F174" s="2383"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27" t="str">
        <f>INDEX(PT_DIFFERENTIATION_NTAR,MATCH(B174,PT_DIFFERENTIATION_NTAR_ID,0))</f>
        <v/>
      </c>
      <c r="H174" s="1862"/>
      <c r="I174" s="1739"/>
      <c r="J174" s="1773"/>
      <c r="K174" s="1778"/>
      <c r="L174" s="1862" t="s">
        <v>325</v>
      </c>
      <c r="M174" s="341"/>
      <c r="N174" s="334"/>
      <c r="O174" s="1624"/>
      <c r="P174" s="1624"/>
      <c r="AH174" s="1631">
        <v>0</v>
      </c>
    </row>
    <row s="1635" customFormat="1" customHeight="1" ht="18.75" hidden="1">
      <c r="A175" s="1780"/>
      <c r="B175" s="1780"/>
      <c r="C175" s="369" t="s">
        <v>1183</v>
      </c>
      <c r="D175" s="2462"/>
      <c r="E175" s="2204"/>
      <c r="F175" s="2383"/>
      <c r="G175" s="2427"/>
      <c r="H175" s="1500"/>
      <c r="I175" s="651" t="s">
        <v>1182</v>
      </c>
      <c r="J175" s="571"/>
      <c r="K175" s="1500"/>
      <c r="L175" s="214"/>
      <c r="M175" s="341"/>
      <c r="N175" s="334"/>
      <c r="O175" s="1624"/>
      <c r="P175" s="1624"/>
      <c r="AH175" s="1631">
        <v>0</v>
      </c>
    </row>
    <row s="1635" customFormat="1" customHeight="1" ht="0.75" hidden="1">
      <c r="A176" s="1780"/>
      <c r="B176" s="1780"/>
      <c r="C176" s="369" t="s">
        <v>1190</v>
      </c>
      <c r="D176" s="2462"/>
      <c r="E176" s="2204"/>
      <c r="F176" s="2383"/>
      <c r="G176" s="400"/>
      <c r="H176" s="1500"/>
      <c r="I176" s="651"/>
      <c r="J176" s="571"/>
      <c r="K176" s="1500"/>
      <c r="L176" s="214"/>
      <c r="M176" s="341"/>
      <c r="N176" s="334"/>
      <c r="O176" s="1624"/>
      <c r="P176" s="1624"/>
      <c r="AH176" s="1631">
        <v>0</v>
      </c>
    </row>
    <row s="1635" customFormat="1" customHeight="1" ht="18.75" hidden="1">
      <c r="A177" s="1780" t="s">
        <v>199</v>
      </c>
      <c r="B177" s="1780" t="s">
        <v>200</v>
      </c>
      <c r="C177" s="369"/>
      <c r="D177" s="2462"/>
      <c r="E177" s="2204"/>
      <c r="F177" s="2383" t="str">
        <f>INDEX(PT_DIFFERENTIATION_VTAR,MATCH(A177,PT_DIFFERENTIATION_VTAR_ID,0))</f>
        <v>Плата за подключение (технологическое присоединение) к системе теплоснабжения</v>
      </c>
      <c r="G177" s="2427" t="str">
        <f>INDEX(PT_DIFFERENTIATION_NTAR,MATCH(B177,PT_DIFFERENTIATION_NTAR_ID,0))</f>
        <v/>
      </c>
      <c r="H177" s="1862"/>
      <c r="I177" s="1739"/>
      <c r="J177" s="1773"/>
      <c r="K177" s="1778"/>
      <c r="L177" s="1862" t="s">
        <v>325</v>
      </c>
      <c r="M177" s="341"/>
      <c r="N177" s="334"/>
      <c r="O177" s="1624"/>
      <c r="P177" s="1624"/>
      <c r="AH177" s="1631">
        <v>0</v>
      </c>
    </row>
    <row s="1635" customFormat="1" customHeight="1" ht="18.75" hidden="1">
      <c r="A178" s="1780"/>
      <c r="B178" s="1780"/>
      <c r="C178" s="369" t="s">
        <v>1183</v>
      </c>
      <c r="D178" s="2462"/>
      <c r="E178" s="2204"/>
      <c r="F178" s="2383"/>
      <c r="G178" s="2427"/>
      <c r="H178" s="1500"/>
      <c r="I178" s="651" t="s">
        <v>1182</v>
      </c>
      <c r="J178" s="571"/>
      <c r="K178" s="1500"/>
      <c r="L178" s="214"/>
      <c r="M178" s="341"/>
      <c r="N178" s="334"/>
      <c r="O178" s="1624"/>
      <c r="P178" s="1624"/>
      <c r="AH178" s="1631">
        <v>0</v>
      </c>
    </row>
    <row s="1635" customFormat="1" customHeight="1" ht="0.75" hidden="1">
      <c r="A179" s="1780"/>
      <c r="B179" s="1780"/>
      <c r="C179" s="369" t="s">
        <v>1190</v>
      </c>
      <c r="D179" s="2462"/>
      <c r="E179" s="2204"/>
      <c r="F179" s="2383"/>
      <c r="G179" s="400"/>
      <c r="H179" s="1500"/>
      <c r="I179" s="651"/>
      <c r="J179" s="571"/>
      <c r="K179" s="1500"/>
      <c r="L179" s="214"/>
      <c r="M179" s="341"/>
      <c r="N179" s="334"/>
      <c r="O179" s="1624"/>
      <c r="P179" s="1624"/>
      <c r="AH179" s="1631">
        <v>0</v>
      </c>
    </row>
    <row s="1635" customFormat="1" customHeight="1" ht="18.75" hidden="1">
      <c r="A180" s="1780" t="s">
        <v>205</v>
      </c>
      <c r="B180" s="1780" t="s">
        <v>206</v>
      </c>
      <c r="C180" s="369"/>
      <c r="D180" s="2462"/>
      <c r="E180" s="2204"/>
      <c r="F180" s="2383" t="str">
        <f>INDEX(PT_DIFFERENTIATION_VTAR,MATCH(A180,PT_DIFFERENTIATION_VTAR_ID,0))</f>
        <v>Плата за подключение (технологическое присоединение) к системе теплоснабжения (индивидуальная)</v>
      </c>
      <c r="G180" s="2427" t="str">
        <f>INDEX(PT_DIFFERENTIATION_NTAR,MATCH(B180,PT_DIFFERENTIATION_NTAR_ID,0))</f>
        <v/>
      </c>
      <c r="H180" s="1989"/>
      <c r="I180" s="1739"/>
      <c r="J180" s="1773"/>
      <c r="K180" s="1778"/>
      <c r="L180" s="1989" t="s">
        <v>325</v>
      </c>
      <c r="M180" s="341"/>
      <c r="N180" s="334"/>
      <c r="O180" s="1624"/>
      <c r="P180" s="1624"/>
      <c r="AH180" s="1631">
        <v>0</v>
      </c>
    </row>
    <row s="1635" customFormat="1" customHeight="1" ht="18.75" hidden="1">
      <c r="A181" s="1780"/>
      <c r="B181" s="1780"/>
      <c r="C181" s="369" t="s">
        <v>1183</v>
      </c>
      <c r="D181" s="2462"/>
      <c r="E181" s="2204"/>
      <c r="F181" s="2383"/>
      <c r="G181" s="2427"/>
      <c r="H181" s="1500"/>
      <c r="I181" s="651" t="s">
        <v>1182</v>
      </c>
      <c r="J181" s="571"/>
      <c r="K181" s="1500"/>
      <c r="L181" s="214"/>
      <c r="M181" s="341"/>
      <c r="N181" s="334"/>
      <c r="O181" s="1624"/>
      <c r="P181" s="1624"/>
      <c r="AH181" s="1631">
        <v>0</v>
      </c>
    </row>
    <row s="1635" customFormat="1" customHeight="1" ht="0.75" hidden="1">
      <c r="A182" s="1780"/>
      <c r="B182" s="1780"/>
      <c r="C182" s="369" t="s">
        <v>1190</v>
      </c>
      <c r="D182" s="2462"/>
      <c r="E182" s="2204"/>
      <c r="F182" s="2383"/>
      <c r="G182" s="400"/>
      <c r="H182" s="1500"/>
      <c r="I182" s="651"/>
      <c r="J182" s="571"/>
      <c r="K182" s="1500"/>
      <c r="L182" s="214"/>
      <c r="M182" s="341"/>
      <c r="N182" s="334"/>
      <c r="O182" s="1624"/>
      <c r="P182" s="1624"/>
      <c r="AH182" s="1631">
        <v>0</v>
      </c>
    </row>
    <row s="1635" customFormat="1" customHeight="1" ht="18.75" hidden="1">
      <c r="A183" s="1780" t="s">
        <v>225</v>
      </c>
      <c r="B183" s="1780" t="s">
        <v>226</v>
      </c>
      <c r="C183" s="369"/>
      <c r="D183" s="2462"/>
      <c r="E183" s="2204"/>
      <c r="F183" s="2383" t="str">
        <f>INDEX(PT_DIFFERENTIATION_VTAR,MATCH(A183,PT_DIFFERENTIATION_VTAR_ID,0))</f>
        <v>Тариф на питьевую воду (питьевое водоснабжение)</v>
      </c>
      <c r="G183" s="2427" t="str">
        <f>INDEX(PT_DIFFERENTIATION_NTAR,MATCH(B183,PT_DIFFERENTIATION_NTAR_ID,0))</f>
        <v/>
      </c>
      <c r="H183" s="1862"/>
      <c r="I183" s="1739"/>
      <c r="J183" s="1773"/>
      <c r="K183" s="1778"/>
      <c r="L183" s="1862" t="s">
        <v>325</v>
      </c>
      <c r="M183" s="341"/>
      <c r="N183" s="334"/>
      <c r="O183" s="1624"/>
      <c r="P183" s="1624"/>
      <c r="AH183" s="1631">
        <v>0</v>
      </c>
    </row>
    <row s="1635" customFormat="1" customHeight="1" ht="18.75" hidden="1">
      <c r="A184" s="1780"/>
      <c r="B184" s="1780"/>
      <c r="C184" s="369" t="s">
        <v>1183</v>
      </c>
      <c r="D184" s="2462"/>
      <c r="E184" s="2204"/>
      <c r="F184" s="2383"/>
      <c r="G184" s="2427"/>
      <c r="H184" s="1500"/>
      <c r="I184" s="651" t="s">
        <v>1182</v>
      </c>
      <c r="J184" s="571"/>
      <c r="K184" s="1500"/>
      <c r="L184" s="214"/>
      <c r="M184" s="341"/>
      <c r="N184" s="334"/>
      <c r="O184" s="1624"/>
      <c r="P184" s="1624"/>
      <c r="AH184" s="1631">
        <v>0</v>
      </c>
    </row>
    <row s="1635" customFormat="1" customHeight="1" ht="0.75" hidden="1">
      <c r="A185" s="1780"/>
      <c r="B185" s="1780"/>
      <c r="C185" s="369" t="s">
        <v>1190</v>
      </c>
      <c r="D185" s="2462"/>
      <c r="E185" s="2204"/>
      <c r="F185" s="2383"/>
      <c r="G185" s="400"/>
      <c r="H185" s="1500"/>
      <c r="I185" s="651"/>
      <c r="J185" s="571"/>
      <c r="K185" s="1500"/>
      <c r="L185" s="214"/>
      <c r="M185" s="341"/>
      <c r="N185" s="334"/>
      <c r="O185" s="1624"/>
      <c r="P185" s="1624"/>
      <c r="AH185" s="1631">
        <v>0</v>
      </c>
    </row>
    <row s="1635" customFormat="1" customHeight="1" ht="18.75" hidden="1">
      <c r="A186" s="1780" t="s">
        <v>230</v>
      </c>
      <c r="B186" s="1780" t="s">
        <v>231</v>
      </c>
      <c r="C186" s="369"/>
      <c r="D186" s="2462"/>
      <c r="E186" s="2204"/>
      <c r="F186" s="2383" t="str">
        <f>INDEX(PT_DIFFERENTIATION_VTAR,MATCH(A186,PT_DIFFERENTIATION_VTAR_ID,0))</f>
        <v>Тариф на техническую воду</v>
      </c>
      <c r="G186" s="2427" t="str">
        <f>INDEX(PT_DIFFERENTIATION_NTAR,MATCH(B186,PT_DIFFERENTIATION_NTAR_ID,0))</f>
        <v/>
      </c>
      <c r="H186" s="1862"/>
      <c r="I186" s="1739"/>
      <c r="J186" s="1773"/>
      <c r="K186" s="1778"/>
      <c r="L186" s="1862" t="s">
        <v>325</v>
      </c>
      <c r="M186" s="341"/>
      <c r="N186" s="334"/>
      <c r="O186" s="1624"/>
      <c r="P186" s="1624"/>
      <c r="AH186" s="1631">
        <v>0</v>
      </c>
    </row>
    <row s="1635" customFormat="1" customHeight="1" ht="18.75" hidden="1">
      <c r="A187" s="1780"/>
      <c r="B187" s="1780"/>
      <c r="C187" s="369" t="s">
        <v>1183</v>
      </c>
      <c r="D187" s="2462"/>
      <c r="E187" s="2204"/>
      <c r="F187" s="2383"/>
      <c r="G187" s="2427"/>
      <c r="H187" s="1500"/>
      <c r="I187" s="651" t="s">
        <v>1182</v>
      </c>
      <c r="J187" s="571"/>
      <c r="K187" s="1500"/>
      <c r="L187" s="214"/>
      <c r="M187" s="341"/>
      <c r="N187" s="334"/>
      <c r="O187" s="1624"/>
      <c r="P187" s="1624"/>
      <c r="AH187" s="1631">
        <v>0</v>
      </c>
    </row>
    <row s="1635" customFormat="1" customHeight="1" ht="0.75" hidden="1">
      <c r="A188" s="1780"/>
      <c r="B188" s="1780"/>
      <c r="C188" s="369" t="s">
        <v>1190</v>
      </c>
      <c r="D188" s="2462"/>
      <c r="E188" s="2204"/>
      <c r="F188" s="2383"/>
      <c r="G188" s="400"/>
      <c r="H188" s="1500"/>
      <c r="I188" s="651"/>
      <c r="J188" s="571"/>
      <c r="K188" s="1500"/>
      <c r="L188" s="214"/>
      <c r="M188" s="341"/>
      <c r="N188" s="334"/>
      <c r="O188" s="1624"/>
      <c r="P188" s="1624"/>
      <c r="AH188" s="1631">
        <v>0</v>
      </c>
    </row>
    <row s="1635" customFormat="1" customHeight="1" ht="18.75" hidden="1">
      <c r="A189" s="1780" t="s">
        <v>235</v>
      </c>
      <c r="B189" s="1780" t="s">
        <v>236</v>
      </c>
      <c r="C189" s="369"/>
      <c r="D189" s="2462"/>
      <c r="E189" s="2204"/>
      <c r="F189" s="2383" t="str">
        <f>INDEX(PT_DIFFERENTIATION_VTAR,MATCH(A189,PT_DIFFERENTIATION_VTAR_ID,0))</f>
        <v>Тариф на транспортировку воды</v>
      </c>
      <c r="G189" s="2427" t="str">
        <f>INDEX(PT_DIFFERENTIATION_NTAR,MATCH(B189,PT_DIFFERENTIATION_NTAR_ID,0))</f>
        <v/>
      </c>
      <c r="H189" s="1862"/>
      <c r="I189" s="1739"/>
      <c r="J189" s="1773"/>
      <c r="K189" s="1778"/>
      <c r="L189" s="1862" t="s">
        <v>325</v>
      </c>
      <c r="M189" s="341"/>
      <c r="N189" s="334"/>
      <c r="O189" s="1624"/>
      <c r="P189" s="1624"/>
      <c r="AH189" s="1631">
        <v>0</v>
      </c>
    </row>
    <row s="1635" customFormat="1" customHeight="1" ht="18.75" hidden="1">
      <c r="A190" s="1780"/>
      <c r="B190" s="1780"/>
      <c r="C190" s="369" t="s">
        <v>1183</v>
      </c>
      <c r="D190" s="2462"/>
      <c r="E190" s="2204"/>
      <c r="F190" s="2383"/>
      <c r="G190" s="2427"/>
      <c r="H190" s="1500"/>
      <c r="I190" s="651" t="s">
        <v>1182</v>
      </c>
      <c r="J190" s="571"/>
      <c r="K190" s="1500"/>
      <c r="L190" s="214"/>
      <c r="M190" s="341"/>
      <c r="N190" s="334"/>
      <c r="O190" s="1624"/>
      <c r="P190" s="1624"/>
      <c r="AH190" s="1631">
        <v>0</v>
      </c>
    </row>
    <row s="1635" customFormat="1" customHeight="1" ht="0.75" hidden="1">
      <c r="A191" s="1780"/>
      <c r="B191" s="1780"/>
      <c r="C191" s="369" t="s">
        <v>1190</v>
      </c>
      <c r="D191" s="2462"/>
      <c r="E191" s="2204"/>
      <c r="F191" s="2383"/>
      <c r="G191" s="400"/>
      <c r="H191" s="1500"/>
      <c r="I191" s="651"/>
      <c r="J191" s="571"/>
      <c r="K191" s="1500"/>
      <c r="L191" s="214"/>
      <c r="M191" s="341"/>
      <c r="N191" s="334"/>
      <c r="O191" s="1624"/>
      <c r="P191" s="1624"/>
      <c r="AH191" s="1631">
        <v>0</v>
      </c>
    </row>
    <row s="1635" customFormat="1" customHeight="1" ht="18.75" hidden="1">
      <c r="A192" s="1780" t="s">
        <v>240</v>
      </c>
      <c r="B192" s="1780" t="s">
        <v>241</v>
      </c>
      <c r="C192" s="369"/>
      <c r="D192" s="2462"/>
      <c r="E192" s="2204"/>
      <c r="F192" s="2383" t="str">
        <f>INDEX(PT_DIFFERENTIATION_VTAR,MATCH(A192,PT_DIFFERENTIATION_VTAR_ID,0))</f>
        <v>Тариф на подвоз воды</v>
      </c>
      <c r="G192" s="2427" t="str">
        <f>INDEX(PT_DIFFERENTIATION_NTAR,MATCH(B192,PT_DIFFERENTIATION_NTAR_ID,0))</f>
        <v/>
      </c>
      <c r="H192" s="1862"/>
      <c r="I192" s="1739"/>
      <c r="J192" s="1773"/>
      <c r="K192" s="1778"/>
      <c r="L192" s="1862" t="s">
        <v>325</v>
      </c>
      <c r="M192" s="341"/>
      <c r="N192" s="334"/>
      <c r="O192" s="1624"/>
      <c r="P192" s="1624"/>
      <c r="AH192" s="1631">
        <v>0</v>
      </c>
    </row>
    <row s="1635" customFormat="1" customHeight="1" ht="18.75" hidden="1">
      <c r="A193" s="1780"/>
      <c r="B193" s="1780"/>
      <c r="C193" s="369" t="s">
        <v>1183</v>
      </c>
      <c r="D193" s="2462"/>
      <c r="E193" s="2204"/>
      <c r="F193" s="2383"/>
      <c r="G193" s="2427"/>
      <c r="H193" s="1500"/>
      <c r="I193" s="651" t="s">
        <v>1182</v>
      </c>
      <c r="J193" s="571"/>
      <c r="K193" s="1500"/>
      <c r="L193" s="214"/>
      <c r="M193" s="341"/>
      <c r="N193" s="334"/>
      <c r="O193" s="1624"/>
      <c r="P193" s="1624"/>
      <c r="AH193" s="1631">
        <v>0</v>
      </c>
    </row>
    <row s="1635" customFormat="1" customHeight="1" ht="0.75" hidden="1">
      <c r="A194" s="1780"/>
      <c r="B194" s="1780"/>
      <c r="C194" s="369" t="s">
        <v>1190</v>
      </c>
      <c r="D194" s="2462"/>
      <c r="E194" s="2204"/>
      <c r="F194" s="2383"/>
      <c r="G194" s="400"/>
      <c r="H194" s="1500"/>
      <c r="I194" s="651"/>
      <c r="J194" s="571"/>
      <c r="K194" s="1500"/>
      <c r="L194" s="214"/>
      <c r="M194" s="341"/>
      <c r="N194" s="334"/>
      <c r="O194" s="1624"/>
      <c r="P194" s="1624"/>
      <c r="AH194" s="1631">
        <v>0</v>
      </c>
    </row>
    <row s="1635" customFormat="1" customHeight="1" ht="18.75" hidden="1">
      <c r="A195" s="1780" t="s">
        <v>245</v>
      </c>
      <c r="B195" s="1780" t="s">
        <v>246</v>
      </c>
      <c r="C195" s="369"/>
      <c r="D195" s="2462"/>
      <c r="E195" s="2204"/>
      <c r="F195" s="2383"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27" t="str">
        <f>INDEX(PT_DIFFERENTIATION_NTAR,MATCH(B195,PT_DIFFERENTIATION_NTAR_ID,0))</f>
        <v/>
      </c>
      <c r="H195" s="1862"/>
      <c r="I195" s="1739"/>
      <c r="J195" s="1773"/>
      <c r="K195" s="1778"/>
      <c r="L195" s="1862" t="s">
        <v>325</v>
      </c>
      <c r="M195" s="341"/>
      <c r="N195" s="334"/>
      <c r="O195" s="1624"/>
      <c r="P195" s="1624"/>
      <c r="AH195" s="1631">
        <v>0</v>
      </c>
    </row>
    <row s="1635" customFormat="1" customHeight="1" ht="18.75" hidden="1">
      <c r="A196" s="1780"/>
      <c r="B196" s="1780"/>
      <c r="C196" s="369" t="s">
        <v>1183</v>
      </c>
      <c r="D196" s="2462"/>
      <c r="E196" s="2204"/>
      <c r="F196" s="2383"/>
      <c r="G196" s="2427"/>
      <c r="H196" s="1500"/>
      <c r="I196" s="651" t="s">
        <v>1182</v>
      </c>
      <c r="J196" s="571"/>
      <c r="K196" s="1500"/>
      <c r="L196" s="214"/>
      <c r="M196" s="341"/>
      <c r="N196" s="334"/>
      <c r="O196" s="1624"/>
      <c r="P196" s="1624"/>
      <c r="AH196" s="1631">
        <v>0</v>
      </c>
    </row>
    <row s="1635" customFormat="1" customHeight="1" ht="0.75" hidden="1">
      <c r="A197" s="1780"/>
      <c r="B197" s="1780"/>
      <c r="C197" s="369" t="s">
        <v>1190</v>
      </c>
      <c r="D197" s="2462"/>
      <c r="E197" s="2204"/>
      <c r="F197" s="2383"/>
      <c r="G197" s="400"/>
      <c r="H197" s="1500"/>
      <c r="I197" s="651"/>
      <c r="J197" s="571"/>
      <c r="K197" s="1500"/>
      <c r="L197" s="214"/>
      <c r="M197" s="341"/>
      <c r="N197" s="334"/>
      <c r="O197" s="1624"/>
      <c r="P197" s="1624"/>
      <c r="AH197" s="1631">
        <v>0</v>
      </c>
    </row>
    <row s="1635" customFormat="1" customHeight="1" ht="18.75" hidden="1">
      <c r="A198" s="1780" t="s">
        <v>253</v>
      </c>
      <c r="B198" s="1780" t="s">
        <v>254</v>
      </c>
      <c r="C198" s="369"/>
      <c r="D198" s="2462"/>
      <c r="E198" s="2204"/>
      <c r="F198" s="2383" t="str">
        <f>INDEX(PT_DIFFERENTIATION_VTAR,MATCH(A198,PT_DIFFERENTIATION_VTAR_ID,0))</f>
        <v>Тариф на горячую воду (горячее водоснабжение)</v>
      </c>
      <c r="G198" s="2427" t="str">
        <f>INDEX(PT_DIFFERENTIATION_NTAR,MATCH(B198,PT_DIFFERENTIATION_NTAR_ID,0))</f>
        <v>Тариф на горячую воду в закрытой системе горячего водоснабжения, поставляемую потребителям
</v>
      </c>
      <c r="H198" s="1862"/>
      <c r="I198" s="1739"/>
      <c r="J198" s="1773"/>
      <c r="K198" s="1778"/>
      <c r="L198" s="1862" t="s">
        <v>325</v>
      </c>
      <c r="M198" s="341"/>
      <c r="N198" s="334"/>
      <c r="O198" s="1624"/>
      <c r="P198" s="1624"/>
      <c r="AH198" s="1631">
        <v>0</v>
      </c>
    </row>
    <row s="1635" customFormat="1" customHeight="1" ht="18.75" hidden="1">
      <c r="A199" s="1780"/>
      <c r="B199" s="1780"/>
      <c r="C199" s="369" t="s">
        <v>1183</v>
      </c>
      <c r="D199" s="2462"/>
      <c r="E199" s="2204"/>
      <c r="F199" s="2383"/>
      <c r="G199" s="2427"/>
      <c r="H199" s="1500"/>
      <c r="I199" s="651" t="s">
        <v>1182</v>
      </c>
      <c r="J199" s="571"/>
      <c r="K199" s="1500"/>
      <c r="L199" s="214"/>
      <c r="M199" s="341"/>
      <c r="N199" s="334"/>
      <c r="O199" s="1624"/>
      <c r="P199" s="1624"/>
      <c r="AH199" s="1631">
        <v>0</v>
      </c>
    </row>
    <row s="1635" customFormat="1" customHeight="1" ht="18.75">
      <c r="A200" s="1823" t="s">
        <v>253</v>
      </c>
      <c r="B200" s="1823" t="s">
        <v>262</v>
      </c>
      <c r="C200" s="1687"/>
      <c r="D200" s="344"/>
      <c r="E200" s="1031"/>
      <c r="F200" s="1031"/>
      <c r="G200" s="2427" t="str">
        <f>INDEX(PT_DIFFERENTIATION_NTAR,MATCH(B200,PT_DIFFERENTIATION_NTAR_ID,0))</f>
        <v>Тариф на горячую воду в закрытой системе горячего водоснабжения, поставляемую группе потребителей "население"
</v>
      </c>
      <c r="H200" s="2271"/>
      <c r="I200" s="1739"/>
      <c r="J200" s="1773"/>
      <c r="K200" s="1778"/>
      <c r="L200" s="2271" t="s">
        <v>325</v>
      </c>
      <c r="M200" s="2318"/>
      <c r="N200" s="618"/>
      <c r="O200" s="1624"/>
      <c r="P200" s="1624"/>
      <c r="Q200" s="1635"/>
      <c r="R200" s="1635"/>
      <c r="S200" s="1635"/>
      <c r="T200" s="1635"/>
      <c r="U200" s="1635"/>
      <c r="V200" s="1635"/>
      <c r="W200" s="1635"/>
      <c r="X200" s="1635"/>
      <c r="Y200" s="1635"/>
      <c r="Z200" s="1635"/>
      <c r="AA200" s="1635"/>
      <c r="AB200" s="1635"/>
      <c r="AC200" s="1635"/>
      <c r="AD200" s="1635"/>
      <c r="AE200" s="1635"/>
      <c r="AF200" s="1635"/>
      <c r="AG200" s="1635"/>
      <c r="AH200" s="1635">
        <v>0</v>
      </c>
    </row>
    <row s="1635" customFormat="1" customHeight="1" ht="18.75">
      <c r="A201" s="1823"/>
      <c r="B201" s="1823"/>
      <c r="C201" s="1687" t="s">
        <v>1183</v>
      </c>
      <c r="D201" s="344"/>
      <c r="E201" s="1031"/>
      <c r="F201" s="1031"/>
      <c r="G201" s="2427"/>
      <c r="H201" s="3913"/>
      <c r="I201" s="3914" t="s">
        <v>1182</v>
      </c>
      <c r="J201" s="3915"/>
      <c r="K201" s="3916"/>
      <c r="L201" s="3917"/>
      <c r="M201" s="2318"/>
      <c r="N201" s="618"/>
      <c r="O201" s="1624"/>
      <c r="P201" s="1624"/>
      <c r="Q201" s="1635"/>
      <c r="R201" s="1635"/>
      <c r="S201" s="1635"/>
      <c r="T201" s="1635"/>
      <c r="U201" s="1635"/>
      <c r="V201" s="1635"/>
      <c r="W201" s="1635"/>
      <c r="X201" s="1635"/>
      <c r="Y201" s="1635"/>
      <c r="Z201" s="1635"/>
      <c r="AA201" s="1635"/>
      <c r="AB201" s="1635"/>
      <c r="AC201" s="1635"/>
      <c r="AD201" s="1635"/>
      <c r="AE201" s="1635"/>
      <c r="AF201" s="1635"/>
      <c r="AG201" s="1635"/>
      <c r="AH201" s="1635">
        <v>0</v>
      </c>
    </row>
    <row s="1635" customFormat="1" customHeight="1" ht="18.75">
      <c r="A202" s="1823" t="s">
        <v>253</v>
      </c>
      <c r="B202" s="1823" t="s">
        <v>268</v>
      </c>
      <c r="C202" s="1687"/>
      <c r="D202" s="344"/>
      <c r="E202" s="1031"/>
      <c r="F202" s="1031"/>
      <c r="G202" s="2427" t="str">
        <f>INDEX(PT_DIFFERENTIATION_NTAR,MATCH(B202,PT_DIFFERENTIATION_NTAR_ID,0))</f>
        <v>Тариф на горячую воду в закрытой системе горячего водоснабжения, поставляемую группе потребителей "потребители (кроме населения)"
</v>
      </c>
      <c r="H202" s="2271"/>
      <c r="I202" s="1739"/>
      <c r="J202" s="1773"/>
      <c r="K202" s="1778"/>
      <c r="L202" s="2271" t="s">
        <v>325</v>
      </c>
      <c r="M202" s="2318"/>
      <c r="N202" s="618"/>
      <c r="O202" s="1624"/>
      <c r="P202" s="1624"/>
      <c r="Q202" s="1635"/>
      <c r="R202" s="1635"/>
      <c r="S202" s="1635"/>
      <c r="T202" s="1635"/>
      <c r="U202" s="1635"/>
      <c r="V202" s="1635"/>
      <c r="W202" s="1635"/>
      <c r="X202" s="1635"/>
      <c r="Y202" s="1635"/>
      <c r="Z202" s="1635"/>
      <c r="AA202" s="1635"/>
      <c r="AB202" s="1635"/>
      <c r="AC202" s="1635"/>
      <c r="AD202" s="1635"/>
      <c r="AE202" s="1635"/>
      <c r="AF202" s="1635"/>
      <c r="AG202" s="1635"/>
      <c r="AH202" s="1635">
        <v>0</v>
      </c>
    </row>
    <row s="1635" customFormat="1" customHeight="1" ht="18.75">
      <c r="A203" s="1823"/>
      <c r="B203" s="1823"/>
      <c r="C203" s="1687" t="s">
        <v>1183</v>
      </c>
      <c r="D203" s="344"/>
      <c r="E203" s="1031"/>
      <c r="F203" s="1031"/>
      <c r="G203" s="2427"/>
      <c r="H203" s="3918"/>
      <c r="I203" s="3919" t="s">
        <v>1182</v>
      </c>
      <c r="J203" s="3920"/>
      <c r="K203" s="3921"/>
      <c r="L203" s="3922"/>
      <c r="M203" s="2318"/>
      <c r="N203" s="618"/>
      <c r="O203" s="1624"/>
      <c r="P203" s="1624"/>
      <c r="Q203" s="1635"/>
      <c r="R203" s="1635"/>
      <c r="S203" s="1635"/>
      <c r="T203" s="1635"/>
      <c r="U203" s="1635"/>
      <c r="V203" s="1635"/>
      <c r="W203" s="1635"/>
      <c r="X203" s="1635"/>
      <c r="Y203" s="1635"/>
      <c r="Z203" s="1635"/>
      <c r="AA203" s="1635"/>
      <c r="AB203" s="1635"/>
      <c r="AC203" s="1635"/>
      <c r="AD203" s="1635"/>
      <c r="AE203" s="1635"/>
      <c r="AF203" s="1635"/>
      <c r="AG203" s="1635"/>
      <c r="AH203" s="1635">
        <v>0</v>
      </c>
    </row>
    <row s="1635" customFormat="1" customHeight="1" ht="0.75" hidden="1">
      <c r="A204" s="1780"/>
      <c r="B204" s="1780"/>
      <c r="C204" s="369" t="s">
        <v>1190</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транспортировку горячей воды</v>
      </c>
      <c r="G205" s="2427" t="str">
        <f>INDEX(PT_DIFFERENTIATION_NTAR,MATCH(B205,PT_DIFFERENTIATION_NTAR_ID,0))</f>
        <v/>
      </c>
      <c r="H205" s="1862"/>
      <c r="I205" s="1739"/>
      <c r="J205" s="1773"/>
      <c r="K205" s="1778"/>
      <c r="L205" s="1862" t="s">
        <v>325</v>
      </c>
      <c r="M205" s="341"/>
      <c r="N205" s="334"/>
      <c r="O205" s="1624"/>
      <c r="P205" s="1624"/>
      <c r="AH205" s="1631">
        <v>0</v>
      </c>
    </row>
    <row s="1635" customFormat="1" customHeight="1" ht="18.75" hidden="1">
      <c r="A206" s="1780"/>
      <c r="B206" s="1780"/>
      <c r="C206" s="369" t="s">
        <v>1183</v>
      </c>
      <c r="D206" s="2462"/>
      <c r="E206" s="2204"/>
      <c r="F206" s="2383"/>
      <c r="G206" s="2427"/>
      <c r="H206" s="1500"/>
      <c r="I206" s="651" t="s">
        <v>1182</v>
      </c>
      <c r="J206" s="571"/>
      <c r="K206" s="1500"/>
      <c r="L206" s="214"/>
      <c r="M206" s="341"/>
      <c r="N206" s="334"/>
      <c r="O206" s="1624"/>
      <c r="P206" s="1624"/>
      <c r="AH206" s="1631">
        <v>0</v>
      </c>
    </row>
    <row s="1635" customFormat="1" customHeight="1" ht="0.75" hidden="1">
      <c r="A207" s="1780"/>
      <c r="B207" s="1780"/>
      <c r="C207" s="369" t="s">
        <v>1190</v>
      </c>
      <c r="D207" s="2462"/>
      <c r="E207" s="2204"/>
      <c r="F207" s="2383"/>
      <c r="G207" s="400"/>
      <c r="H207" s="1500"/>
      <c r="I207" s="651"/>
      <c r="J207" s="571"/>
      <c r="K207" s="1500"/>
      <c r="L207" s="214"/>
      <c r="M207" s="341"/>
      <c r="N207" s="334"/>
      <c r="O207" s="1624"/>
      <c r="P207" s="1624"/>
      <c r="AH207" s="1631">
        <v>0</v>
      </c>
    </row>
    <row s="1635" customFormat="1" customHeight="1" ht="18.75" hidden="1">
      <c r="A208" s="1780" t="s">
        <v>279</v>
      </c>
      <c r="B208" s="1780" t="s">
        <v>280</v>
      </c>
      <c r="C208" s="369"/>
      <c r="D208" s="2462"/>
      <c r="E208" s="2204"/>
      <c r="F208" s="2383"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7" t="str">
        <f>INDEX(PT_DIFFERENTIATION_NTAR,MATCH(B208,PT_DIFFERENTIATION_NTAR_ID,0))</f>
        <v/>
      </c>
      <c r="H208" s="1862"/>
      <c r="I208" s="1739"/>
      <c r="J208" s="1773"/>
      <c r="K208" s="1778"/>
      <c r="L208" s="1862" t="s">
        <v>325</v>
      </c>
      <c r="M208" s="341"/>
      <c r="N208" s="334"/>
      <c r="O208" s="1624"/>
      <c r="P208" s="1624"/>
      <c r="AH208" s="1631">
        <v>0</v>
      </c>
    </row>
    <row s="1635" customFormat="1" customHeight="1" ht="18.75" hidden="1">
      <c r="A209" s="1780"/>
      <c r="B209" s="1780"/>
      <c r="C209" s="369" t="s">
        <v>1183</v>
      </c>
      <c r="D209" s="2462"/>
      <c r="E209" s="2204"/>
      <c r="F209" s="2383"/>
      <c r="G209" s="2427"/>
      <c r="H209" s="1500"/>
      <c r="I209" s="651" t="s">
        <v>1182</v>
      </c>
      <c r="J209" s="571"/>
      <c r="K209" s="1500"/>
      <c r="L209" s="214"/>
      <c r="M209" s="341"/>
      <c r="N209" s="334"/>
      <c r="O209" s="1624"/>
      <c r="P209" s="1624"/>
      <c r="AH209" s="1631">
        <v>0</v>
      </c>
    </row>
    <row s="1635" customFormat="1" customHeight="1" ht="0.75" hidden="1">
      <c r="A210" s="1780"/>
      <c r="B210" s="1780"/>
      <c r="C210" s="369" t="s">
        <v>1190</v>
      </c>
      <c r="D210" s="2462"/>
      <c r="E210" s="2204"/>
      <c r="F210" s="2383"/>
      <c r="G210" s="400"/>
      <c r="H210" s="1500"/>
      <c r="I210" s="651"/>
      <c r="J210" s="571"/>
      <c r="K210" s="1500"/>
      <c r="L210" s="214"/>
      <c r="M210" s="341"/>
      <c r="N210" s="334"/>
      <c r="O210" s="1624"/>
      <c r="P210" s="1624"/>
      <c r="AH210" s="1631">
        <v>0</v>
      </c>
    </row>
    <row s="1635" customFormat="1" customHeight="1" ht="18.75" hidden="1">
      <c r="A211" s="1780" t="s">
        <v>284</v>
      </c>
      <c r="B211" s="1780" t="s">
        <v>285</v>
      </c>
      <c r="C211" s="369"/>
      <c r="D211" s="2462"/>
      <c r="E211" s="2204"/>
      <c r="F211" s="2383" t="str">
        <f>INDEX(PT_DIFFERENTIATION_VTAR,MATCH(A211,PT_DIFFERENTIATION_VTAR_ID,0))</f>
        <v>Тариф на водоотведение</v>
      </c>
      <c r="G211" s="2427" t="str">
        <f>INDEX(PT_DIFFERENTIATION_NTAR,MATCH(B211,PT_DIFFERENTIATION_NTAR_ID,0))</f>
        <v/>
      </c>
      <c r="H211" s="1862"/>
      <c r="I211" s="1739"/>
      <c r="J211" s="1773"/>
      <c r="K211" s="1778"/>
      <c r="L211" s="1862" t="s">
        <v>325</v>
      </c>
      <c r="M211" s="341"/>
      <c r="N211" s="334"/>
      <c r="O211" s="1624"/>
      <c r="P211" s="1624"/>
      <c r="AH211" s="1631">
        <v>0</v>
      </c>
    </row>
    <row s="1635" customFormat="1" customHeight="1" ht="18.75" hidden="1">
      <c r="A212" s="1780"/>
      <c r="B212" s="1780"/>
      <c r="C212" s="369" t="s">
        <v>1183</v>
      </c>
      <c r="D212" s="2462"/>
      <c r="E212" s="2204"/>
      <c r="F212" s="2383"/>
      <c r="G212" s="2427"/>
      <c r="H212" s="1500"/>
      <c r="I212" s="651" t="s">
        <v>1182</v>
      </c>
      <c r="J212" s="571"/>
      <c r="K212" s="1500"/>
      <c r="L212" s="214"/>
      <c r="M212" s="341"/>
      <c r="N212" s="334"/>
      <c r="O212" s="1624"/>
      <c r="P212" s="1624"/>
      <c r="AH212" s="1631">
        <v>0</v>
      </c>
    </row>
    <row s="1635" customFormat="1" customHeight="1" ht="0.75" hidden="1">
      <c r="A213" s="1780"/>
      <c r="B213" s="1780"/>
      <c r="C213" s="369" t="s">
        <v>1190</v>
      </c>
      <c r="D213" s="2462"/>
      <c r="E213" s="2204"/>
      <c r="F213" s="2383"/>
      <c r="G213" s="400"/>
      <c r="H213" s="1500"/>
      <c r="I213" s="651"/>
      <c r="J213" s="571"/>
      <c r="K213" s="1500"/>
      <c r="L213" s="214"/>
      <c r="M213" s="341"/>
      <c r="N213" s="334"/>
      <c r="O213" s="1624"/>
      <c r="P213" s="1624"/>
      <c r="AH213" s="1631">
        <v>0</v>
      </c>
    </row>
    <row s="1635" customFormat="1" customHeight="1" ht="18.75" hidden="1">
      <c r="A214" s="1780" t="s">
        <v>289</v>
      </c>
      <c r="B214" s="1780" t="s">
        <v>290</v>
      </c>
      <c r="C214" s="369"/>
      <c r="D214" s="2462"/>
      <c r="E214" s="2204"/>
      <c r="F214" s="2383" t="str">
        <f>INDEX(PT_DIFFERENTIATION_VTAR,MATCH(A214,PT_DIFFERENTIATION_VTAR_ID,0))</f>
        <v>Тариф на транспортировку сточных вод</v>
      </c>
      <c r="G214" s="2427" t="str">
        <f>INDEX(PT_DIFFERENTIATION_NTAR,MATCH(B214,PT_DIFFERENTIATION_NTAR_ID,0))</f>
        <v/>
      </c>
      <c r="H214" s="1862"/>
      <c r="I214" s="1739"/>
      <c r="J214" s="1773"/>
      <c r="K214" s="1778"/>
      <c r="L214" s="1862" t="s">
        <v>325</v>
      </c>
      <c r="M214" s="341"/>
      <c r="N214" s="334"/>
      <c r="O214" s="1624"/>
      <c r="P214" s="1624"/>
      <c r="AH214" s="1631">
        <v>0</v>
      </c>
    </row>
    <row s="1635" customFormat="1" customHeight="1" ht="18.75" hidden="1">
      <c r="A215" s="1780"/>
      <c r="B215" s="1780"/>
      <c r="C215" s="369" t="s">
        <v>1183</v>
      </c>
      <c r="D215" s="2462"/>
      <c r="E215" s="2204"/>
      <c r="F215" s="2383"/>
      <c r="G215" s="2427"/>
      <c r="H215" s="1500"/>
      <c r="I215" s="651" t="s">
        <v>1182</v>
      </c>
      <c r="J215" s="571"/>
      <c r="K215" s="1500"/>
      <c r="L215" s="214"/>
      <c r="M215" s="341"/>
      <c r="N215" s="334"/>
      <c r="O215" s="1624"/>
      <c r="P215" s="1624"/>
      <c r="AH215" s="1631">
        <v>0</v>
      </c>
    </row>
    <row s="1635" customFormat="1" customHeight="1" ht="0.75" hidden="1">
      <c r="A216" s="1780"/>
      <c r="B216" s="1780"/>
      <c r="C216" s="369" t="s">
        <v>1190</v>
      </c>
      <c r="D216" s="2462"/>
      <c r="E216" s="2204"/>
      <c r="F216" s="2383"/>
      <c r="G216" s="400"/>
      <c r="H216" s="1500"/>
      <c r="I216" s="651"/>
      <c r="J216" s="571"/>
      <c r="K216" s="1500"/>
      <c r="L216" s="214"/>
      <c r="M216" s="341"/>
      <c r="N216" s="334"/>
      <c r="O216" s="1624"/>
      <c r="P216" s="1624"/>
      <c r="AH216" s="1631">
        <v>0</v>
      </c>
    </row>
    <row s="1635" customFormat="1" customHeight="1" ht="18.75" hidden="1">
      <c r="A217" s="1780" t="s">
        <v>294</v>
      </c>
      <c r="B217" s="1780" t="s">
        <v>295</v>
      </c>
      <c r="C217" s="369"/>
      <c r="D217" s="2462"/>
      <c r="E217" s="2204"/>
      <c r="F217" s="2383" t="str">
        <f>INDEX(PT_DIFFERENTIATION_VTAR,MATCH(A217,PT_DIFFERENTIATION_VTAR_ID,0))</f>
        <v>Тариф на подключение (технологическое присоединение) к централизованной системе водоотведения</v>
      </c>
      <c r="G217" s="2427" t="str">
        <f>INDEX(PT_DIFFERENTIATION_NTAR,MATCH(B217,PT_DIFFERENTIATION_NTAR_ID,0))</f>
        <v/>
      </c>
      <c r="H217" s="1862"/>
      <c r="I217" s="1739"/>
      <c r="J217" s="1773"/>
      <c r="K217" s="1778"/>
      <c r="L217" s="1862" t="s">
        <v>325</v>
      </c>
      <c r="M217" s="341"/>
      <c r="N217" s="334"/>
      <c r="O217" s="1624"/>
      <c r="P217" s="1624"/>
      <c r="AH217" s="1631">
        <v>0</v>
      </c>
    </row>
    <row s="1635" customFormat="1" customHeight="1" ht="18.75" hidden="1">
      <c r="A218" s="1780"/>
      <c r="B218" s="1780"/>
      <c r="C218" s="369" t="s">
        <v>1183</v>
      </c>
      <c r="D218" s="2462"/>
      <c r="E218" s="2204"/>
      <c r="F218" s="2383"/>
      <c r="G218" s="2427"/>
      <c r="H218" s="1500"/>
      <c r="I218" s="651" t="s">
        <v>1182</v>
      </c>
      <c r="J218" s="571"/>
      <c r="K218" s="1500"/>
      <c r="L218" s="214"/>
      <c r="M218" s="341"/>
      <c r="N218" s="334"/>
      <c r="O218" s="1624"/>
      <c r="P218" s="1624"/>
      <c r="AH218" s="1631">
        <v>0</v>
      </c>
    </row>
    <row s="1635" customFormat="1" customHeight="1" ht="1.05">
      <c r="A219" s="1780"/>
      <c r="B219" s="1780"/>
      <c r="C219" s="369" t="s">
        <v>1190</v>
      </c>
      <c r="D219" s="2462"/>
      <c r="E219" s="2204"/>
      <c r="F219" s="2383"/>
      <c r="G219" s="400"/>
      <c r="H219" s="1500"/>
      <c r="I219" s="651"/>
      <c r="J219" s="571"/>
      <c r="K219" s="1500"/>
      <c r="L219" s="214"/>
      <c r="M219" s="341"/>
      <c r="N219" s="334"/>
      <c r="O219" s="1624"/>
      <c r="P219" s="1624"/>
      <c r="AH219" s="1631">
        <v>1</v>
      </c>
    </row>
    <row customHeight="1" ht="27.299999999999997">
      <c r="A220" s="1780"/>
      <c r="B220" s="1780"/>
      <c r="D220" s="376"/>
      <c r="E220" s="147" t="s">
        <v>102</v>
      </c>
      <c r="F220"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0" s="2460"/>
      <c r="H220" s="2460"/>
      <c r="I220" s="2460"/>
      <c r="J220" s="2460"/>
      <c r="K220" s="2460"/>
      <c r="L220" s="2460"/>
      <c r="M220" s="297"/>
      <c r="N220" s="334"/>
      <c r="AH220" s="374">
        <v>26</v>
      </c>
    </row>
    <row s="1635" customFormat="1" customHeight="1" ht="60.75" hidden="1">
      <c r="A221" s="1780" t="s">
        <v>157</v>
      </c>
      <c r="B221" s="1780" t="s">
        <v>158</v>
      </c>
      <c r="C221" s="369"/>
      <c r="D221" s="2462"/>
      <c r="E221" s="2204"/>
      <c r="F221" s="2383"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7" t="str">
        <f>INDEX(PT_DIFFERENTIATION_NTAR,MATCH(B221,PT_DIFFERENTIATION_NTAR_ID,0))</f>
        <v/>
      </c>
      <c r="H221" s="1862"/>
      <c r="I221" s="1739"/>
      <c r="J221" s="1773"/>
      <c r="K221" s="1778"/>
      <c r="L221" s="1862" t="s">
        <v>325</v>
      </c>
      <c r="M22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21" s="334"/>
      <c r="O221" s="1624"/>
      <c r="P221" s="1624"/>
      <c r="AH221" s="1631">
        <v>0</v>
      </c>
    </row>
    <row s="1635" customFormat="1" customHeight="1" ht="18.75" hidden="1">
      <c r="A222" s="1780"/>
      <c r="B222" s="1780"/>
      <c r="C222" s="369" t="s">
        <v>1183</v>
      </c>
      <c r="D222" s="2462"/>
      <c r="E222" s="2204"/>
      <c r="F222" s="2383"/>
      <c r="G222" s="2427"/>
      <c r="H222" s="1500"/>
      <c r="I222" s="651" t="s">
        <v>1182</v>
      </c>
      <c r="J222" s="571"/>
      <c r="K222" s="1500"/>
      <c r="L222" s="214"/>
      <c r="M222" s="2170"/>
      <c r="N222" s="334"/>
      <c r="O222" s="1624"/>
      <c r="P222" s="1624"/>
      <c r="AH222" s="1631">
        <v>0</v>
      </c>
    </row>
    <row s="1635" customFormat="1" customHeight="1" ht="0.75" hidden="1">
      <c r="A223" s="1780"/>
      <c r="B223" s="1780"/>
      <c r="C223" s="369" t="s">
        <v>1190</v>
      </c>
      <c r="D223" s="2462"/>
      <c r="E223" s="2204"/>
      <c r="F223" s="2383"/>
      <c r="G223" s="400"/>
      <c r="H223" s="1500"/>
      <c r="I223" s="651"/>
      <c r="J223" s="571"/>
      <c r="K223" s="1500"/>
      <c r="L223" s="214"/>
      <c r="M223" s="2170"/>
      <c r="N223" s="334"/>
      <c r="O223" s="1624"/>
      <c r="P223" s="1624"/>
      <c r="AH223" s="1631">
        <v>0</v>
      </c>
    </row>
    <row s="1635" customFormat="1" customHeight="1" ht="45" hidden="1">
      <c r="A224" s="1780" t="s">
        <v>162</v>
      </c>
      <c r="B224" s="1780" t="s">
        <v>163</v>
      </c>
      <c r="C224" s="369"/>
      <c r="D224" s="2462"/>
      <c r="E224" s="2204"/>
      <c r="F224" s="2383" t="str">
        <f>INDEX(PT_DIFFERENTIATION_VTAR,MATCH(A224,PT_DIFFERENTIATION_VTAR_ID,0))</f>
        <v/>
      </c>
      <c r="G224" s="2427" t="str">
        <f>INDEX(PT_DIFFERENTIATION_NTAR,MATCH(B224,PT_DIFFERENTIATION_NTAR_ID,0))</f>
        <v/>
      </c>
      <c r="H224" s="1862"/>
      <c r="I224" s="1739"/>
      <c r="J224" s="1773"/>
      <c r="K224" s="1778"/>
      <c r="L224" s="1862" t="s">
        <v>325</v>
      </c>
      <c r="M224" s="2171"/>
      <c r="N224" s="334"/>
      <c r="O224" s="1624"/>
      <c r="P224" s="1624"/>
      <c r="AH224" s="1631">
        <v>0</v>
      </c>
    </row>
    <row s="1635" customFormat="1" customHeight="1" ht="18.75" hidden="1">
      <c r="A225" s="1780"/>
      <c r="B225" s="1780"/>
      <c r="C225" s="369" t="s">
        <v>1183</v>
      </c>
      <c r="D225" s="2462"/>
      <c r="E225" s="2204"/>
      <c r="F225" s="2383"/>
      <c r="G225" s="2427"/>
      <c r="H225" s="1500"/>
      <c r="I225" s="651" t="s">
        <v>1182</v>
      </c>
      <c r="J225" s="571"/>
      <c r="K225" s="1500"/>
      <c r="L225" s="214"/>
      <c r="M225" s="1861"/>
      <c r="N225" s="334"/>
      <c r="O225" s="1624"/>
      <c r="P225" s="1624"/>
      <c r="AH225" s="1631">
        <v>0</v>
      </c>
    </row>
    <row s="1635" customFormat="1" customHeight="1" ht="0.75" hidden="1">
      <c r="A226" s="1780"/>
      <c r="B226" s="1780"/>
      <c r="C226" s="369" t="s">
        <v>1190</v>
      </c>
      <c r="D226" s="2462"/>
      <c r="E226" s="2204"/>
      <c r="F226" s="2383"/>
      <c r="G226" s="400"/>
      <c r="H226" s="1500"/>
      <c r="I226" s="651"/>
      <c r="J226" s="571"/>
      <c r="K226" s="1500"/>
      <c r="L226" s="214"/>
      <c r="M226" s="341"/>
      <c r="N226" s="334"/>
      <c r="O226" s="1624"/>
      <c r="P226" s="1624"/>
      <c r="AH226" s="1631">
        <v>0</v>
      </c>
    </row>
    <row s="1635" customFormat="1" customHeight="1" ht="45" hidden="1">
      <c r="A227" s="1780" t="s">
        <v>169</v>
      </c>
      <c r="B227" s="1780" t="s">
        <v>170</v>
      </c>
      <c r="C227" s="369"/>
      <c r="D227" s="2462"/>
      <c r="E227" s="2204"/>
      <c r="F227" s="2383"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7" t="str">
        <f>INDEX(PT_DIFFERENTIATION_NTAR,MATCH(B227,PT_DIFFERENTIATION_NTAR_ID,0))</f>
        <v/>
      </c>
      <c r="H227" s="1862"/>
      <c r="I227" s="1739"/>
      <c r="J227" s="1773"/>
      <c r="K227" s="1778"/>
      <c r="L227" s="1862" t="s">
        <v>325</v>
      </c>
      <c r="M227" s="341"/>
      <c r="N227" s="334"/>
      <c r="O227" s="1624"/>
      <c r="P227" s="1624"/>
      <c r="AH227" s="1631">
        <v>0</v>
      </c>
    </row>
    <row s="1635" customFormat="1" customHeight="1" ht="18.75" hidden="1">
      <c r="A228" s="1780"/>
      <c r="B228" s="1780"/>
      <c r="C228" s="369" t="s">
        <v>1183</v>
      </c>
      <c r="D228" s="2462"/>
      <c r="E228" s="2204"/>
      <c r="F228" s="2383"/>
      <c r="G228" s="2427"/>
      <c r="H228" s="1500"/>
      <c r="I228" s="651" t="s">
        <v>1182</v>
      </c>
      <c r="J228" s="571"/>
      <c r="K228" s="1500"/>
      <c r="L228" s="214"/>
      <c r="M228" s="341"/>
      <c r="N228" s="334"/>
      <c r="O228" s="1624"/>
      <c r="P228" s="1624"/>
      <c r="AH228" s="1631">
        <v>0</v>
      </c>
    </row>
    <row s="1635" customFormat="1" customHeight="1" ht="0.75" hidden="1">
      <c r="A229" s="1780"/>
      <c r="B229" s="1780"/>
      <c r="C229" s="369" t="s">
        <v>1190</v>
      </c>
      <c r="D229" s="2462"/>
      <c r="E229" s="2204"/>
      <c r="F229" s="2383"/>
      <c r="G229" s="400"/>
      <c r="H229" s="1500"/>
      <c r="I229" s="651"/>
      <c r="J229" s="571"/>
      <c r="K229" s="1500"/>
      <c r="L229" s="214"/>
      <c r="M229" s="341"/>
      <c r="N229" s="334"/>
      <c r="O229" s="1624"/>
      <c r="P229" s="1624"/>
      <c r="AH229" s="1631">
        <v>0</v>
      </c>
    </row>
    <row s="1635" customFormat="1" customHeight="1" ht="45" hidden="1">
      <c r="A230" s="1780" t="s">
        <v>175</v>
      </c>
      <c r="B230" s="1780" t="s">
        <v>176</v>
      </c>
      <c r="C230" s="369"/>
      <c r="D230" s="2462"/>
      <c r="E230" s="2204"/>
      <c r="F230" s="2383"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27" t="str">
        <f>INDEX(PT_DIFFERENTIATION_NTAR,MATCH(B230,PT_DIFFERENTIATION_NTAR_ID,0))</f>
        <v/>
      </c>
      <c r="H230" s="1862"/>
      <c r="I230" s="1739"/>
      <c r="J230" s="1773"/>
      <c r="K230" s="1778"/>
      <c r="L230" s="1862" t="s">
        <v>325</v>
      </c>
      <c r="M230" s="341"/>
      <c r="N230" s="334"/>
      <c r="O230" s="1624"/>
      <c r="P230" s="1624"/>
      <c r="AH230" s="1631">
        <v>0</v>
      </c>
    </row>
    <row s="1635" customFormat="1" customHeight="1" ht="18.75" hidden="1">
      <c r="A231" s="1780"/>
      <c r="B231" s="1780"/>
      <c r="C231" s="369" t="s">
        <v>1183</v>
      </c>
      <c r="D231" s="2462"/>
      <c r="E231" s="2204"/>
      <c r="F231" s="2383"/>
      <c r="G231" s="2427"/>
      <c r="H231" s="1500"/>
      <c r="I231" s="651" t="s">
        <v>1182</v>
      </c>
      <c r="J231" s="571"/>
      <c r="K231" s="1500"/>
      <c r="L231" s="214"/>
      <c r="M231" s="341"/>
      <c r="N231" s="334"/>
      <c r="O231" s="1624"/>
      <c r="P231" s="1624"/>
      <c r="AH231" s="1631">
        <v>0</v>
      </c>
    </row>
    <row s="1635" customFormat="1" customHeight="1" ht="0.75" hidden="1">
      <c r="A232" s="1780"/>
      <c r="B232" s="1780"/>
      <c r="C232" s="369" t="s">
        <v>1190</v>
      </c>
      <c r="D232" s="2462"/>
      <c r="E232" s="2204"/>
      <c r="F232" s="2383"/>
      <c r="G232" s="400"/>
      <c r="H232" s="1500"/>
      <c r="I232" s="651"/>
      <c r="J232" s="571"/>
      <c r="K232" s="1500"/>
      <c r="L232" s="214"/>
      <c r="M232" s="341"/>
      <c r="N232" s="334"/>
      <c r="O232" s="1624"/>
      <c r="P232" s="1624"/>
      <c r="AH232" s="1631">
        <v>0</v>
      </c>
    </row>
    <row s="1635" customFormat="1" customHeight="1" ht="18.75" hidden="1">
      <c r="A233" s="1780" t="s">
        <v>181</v>
      </c>
      <c r="B233" s="1780" t="s">
        <v>182</v>
      </c>
      <c r="C233" s="369"/>
      <c r="D233" s="2462"/>
      <c r="E233" s="2204"/>
      <c r="F233" s="2383" t="str">
        <f>INDEX(PT_DIFFERENTIATION_VTAR,MATCH(A233,PT_DIFFERENTIATION_VTAR_ID,0))</f>
        <v>Тарифы на услуги по передаче тепловой энергии</v>
      </c>
      <c r="G233" s="2427" t="str">
        <f>INDEX(PT_DIFFERENTIATION_NTAR,MATCH(B233,PT_DIFFERENTIATION_NTAR_ID,0))</f>
        <v/>
      </c>
      <c r="H233" s="1862"/>
      <c r="I233" s="1739"/>
      <c r="J233" s="1773"/>
      <c r="K233" s="1778"/>
      <c r="L233" s="1862" t="s">
        <v>325</v>
      </c>
      <c r="M233" s="341"/>
      <c r="N233" s="334"/>
      <c r="O233" s="1624"/>
      <c r="P233" s="1624"/>
      <c r="AH233" s="1631">
        <v>0</v>
      </c>
    </row>
    <row s="1635" customFormat="1" customHeight="1" ht="18.75" hidden="1">
      <c r="A234" s="1780"/>
      <c r="B234" s="1780"/>
      <c r="C234" s="369" t="s">
        <v>1183</v>
      </c>
      <c r="D234" s="2462"/>
      <c r="E234" s="2204"/>
      <c r="F234" s="2383"/>
      <c r="G234" s="2427"/>
      <c r="H234" s="1500"/>
      <c r="I234" s="651" t="s">
        <v>1182</v>
      </c>
      <c r="J234" s="571"/>
      <c r="K234" s="1500"/>
      <c r="L234" s="214"/>
      <c r="M234" s="341"/>
      <c r="N234" s="334"/>
      <c r="O234" s="1624"/>
      <c r="P234" s="1624"/>
      <c r="AH234" s="1631">
        <v>0</v>
      </c>
    </row>
    <row s="1635" customFormat="1" customHeight="1" ht="0.75" hidden="1">
      <c r="A235" s="1780"/>
      <c r="B235" s="1780"/>
      <c r="C235" s="369" t="s">
        <v>1190</v>
      </c>
      <c r="D235" s="2462"/>
      <c r="E235" s="2204"/>
      <c r="F235" s="2383"/>
      <c r="G235" s="400"/>
      <c r="H235" s="1500"/>
      <c r="I235" s="651"/>
      <c r="J235" s="571"/>
      <c r="K235" s="1500"/>
      <c r="L235" s="214"/>
      <c r="M235" s="341"/>
      <c r="N235" s="334"/>
      <c r="O235" s="1624"/>
      <c r="P235" s="1624"/>
      <c r="AH235" s="1631">
        <v>0</v>
      </c>
    </row>
    <row s="1635" customFormat="1" customHeight="1" ht="18.75" hidden="1">
      <c r="A236" s="1780" t="s">
        <v>187</v>
      </c>
      <c r="B236" s="1780" t="s">
        <v>188</v>
      </c>
      <c r="C236" s="369"/>
      <c r="D236" s="2462"/>
      <c r="E236" s="2204"/>
      <c r="F236" s="2383" t="str">
        <f>INDEX(PT_DIFFERENTIATION_VTAR,MATCH(A236,PT_DIFFERENTIATION_VTAR_ID,0))</f>
        <v>Тарифы на услуги по передаче теплоносителя</v>
      </c>
      <c r="G236" s="2427" t="str">
        <f>INDEX(PT_DIFFERENTIATION_NTAR,MATCH(B236,PT_DIFFERENTIATION_NTAR_ID,0))</f>
        <v/>
      </c>
      <c r="H236" s="1862"/>
      <c r="I236" s="1739"/>
      <c r="J236" s="1773"/>
      <c r="K236" s="1778"/>
      <c r="L236" s="1862" t="s">
        <v>325</v>
      </c>
      <c r="M236" s="341"/>
      <c r="N236" s="334"/>
      <c r="O236" s="1624"/>
      <c r="P236" s="1624"/>
      <c r="AH236" s="1631">
        <v>0</v>
      </c>
    </row>
    <row s="1635" customFormat="1" customHeight="1" ht="18.75" hidden="1">
      <c r="A237" s="1780"/>
      <c r="B237" s="1780"/>
      <c r="C237" s="369" t="s">
        <v>1183</v>
      </c>
      <c r="D237" s="2462"/>
      <c r="E237" s="2204"/>
      <c r="F237" s="2383"/>
      <c r="G237" s="2427"/>
      <c r="H237" s="1500"/>
      <c r="I237" s="651" t="s">
        <v>1182</v>
      </c>
      <c r="J237" s="571"/>
      <c r="K237" s="1500"/>
      <c r="L237" s="214"/>
      <c r="M237" s="341"/>
      <c r="N237" s="334"/>
      <c r="O237" s="1624"/>
      <c r="P237" s="1624"/>
      <c r="AH237" s="1631">
        <v>0</v>
      </c>
    </row>
    <row s="1635" customFormat="1" customHeight="1" ht="0.75" hidden="1">
      <c r="A238" s="1780"/>
      <c r="B238" s="1780"/>
      <c r="C238" s="369" t="s">
        <v>1190</v>
      </c>
      <c r="D238" s="2462"/>
      <c r="E238" s="2204"/>
      <c r="F238" s="2383"/>
      <c r="G238" s="400"/>
      <c r="H238" s="1500"/>
      <c r="I238" s="651"/>
      <c r="J238" s="571"/>
      <c r="K238" s="1500"/>
      <c r="L238" s="214"/>
      <c r="M238" s="341"/>
      <c r="N238" s="334"/>
      <c r="O238" s="1624"/>
      <c r="P238" s="1624"/>
      <c r="AH238" s="1631">
        <v>0</v>
      </c>
    </row>
    <row s="1635" customFormat="1" customHeight="1" ht="18.75" hidden="1">
      <c r="A239" s="1780" t="s">
        <v>193</v>
      </c>
      <c r="B239" s="1780" t="s">
        <v>194</v>
      </c>
      <c r="C239" s="369"/>
      <c r="D239" s="2462"/>
      <c r="E239" s="2204"/>
      <c r="F239" s="2383"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27" t="str">
        <f>INDEX(PT_DIFFERENTIATION_NTAR,MATCH(B239,PT_DIFFERENTIATION_NTAR_ID,0))</f>
        <v/>
      </c>
      <c r="H239" s="1862"/>
      <c r="I239" s="1739"/>
      <c r="J239" s="1773"/>
      <c r="K239" s="1778"/>
      <c r="L239" s="1862" t="s">
        <v>325</v>
      </c>
      <c r="M239" s="341"/>
      <c r="N239" s="334"/>
      <c r="O239" s="1624"/>
      <c r="P239" s="1624"/>
      <c r="AH239" s="1631">
        <v>0</v>
      </c>
    </row>
    <row s="1635" customFormat="1" customHeight="1" ht="18.75" hidden="1">
      <c r="A240" s="1780"/>
      <c r="B240" s="1780"/>
      <c r="C240" s="369" t="s">
        <v>1183</v>
      </c>
      <c r="D240" s="2462"/>
      <c r="E240" s="2204"/>
      <c r="F240" s="2383"/>
      <c r="G240" s="2427"/>
      <c r="H240" s="1500"/>
      <c r="I240" s="651" t="s">
        <v>1182</v>
      </c>
      <c r="J240" s="571"/>
      <c r="K240" s="1500"/>
      <c r="L240" s="214"/>
      <c r="M240" s="341"/>
      <c r="N240" s="334"/>
      <c r="O240" s="1624"/>
      <c r="P240" s="1624"/>
      <c r="AH240" s="1631">
        <v>0</v>
      </c>
    </row>
    <row s="1635" customFormat="1" customHeight="1" ht="0.75" hidden="1">
      <c r="A241" s="1780"/>
      <c r="B241" s="1780"/>
      <c r="C241" s="369" t="s">
        <v>1190</v>
      </c>
      <c r="D241" s="2462"/>
      <c r="E241" s="2204"/>
      <c r="F241" s="2383"/>
      <c r="G241" s="400"/>
      <c r="H241" s="1500"/>
      <c r="I241" s="651"/>
      <c r="J241" s="571"/>
      <c r="K241" s="1500"/>
      <c r="L241" s="214"/>
      <c r="M241" s="341"/>
      <c r="N241" s="334"/>
      <c r="O241" s="1624"/>
      <c r="P241" s="1624"/>
      <c r="AH241" s="1631">
        <v>0</v>
      </c>
    </row>
    <row s="1635" customFormat="1" customHeight="1" ht="18.75" hidden="1">
      <c r="A242" s="1780" t="s">
        <v>199</v>
      </c>
      <c r="B242" s="1780" t="s">
        <v>200</v>
      </c>
      <c r="C242" s="369"/>
      <c r="D242" s="2462"/>
      <c r="E242" s="2204"/>
      <c r="F242" s="2383" t="str">
        <f>INDEX(PT_DIFFERENTIATION_VTAR,MATCH(A242,PT_DIFFERENTIATION_VTAR_ID,0))</f>
        <v>Плата за подключение (технологическое присоединение) к системе теплоснабжения</v>
      </c>
      <c r="G242" s="2427" t="str">
        <f>INDEX(PT_DIFFERENTIATION_NTAR,MATCH(B242,PT_DIFFERENTIATION_NTAR_ID,0))</f>
        <v/>
      </c>
      <c r="H242" s="1862"/>
      <c r="I242" s="1739"/>
      <c r="J242" s="1773"/>
      <c r="K242" s="1778"/>
      <c r="L242" s="1862" t="s">
        <v>325</v>
      </c>
      <c r="M242" s="341"/>
      <c r="N242" s="334"/>
      <c r="O242" s="1624"/>
      <c r="P242" s="1624"/>
      <c r="AH242" s="1631">
        <v>0</v>
      </c>
    </row>
    <row s="1635" customFormat="1" customHeight="1" ht="18.75" hidden="1">
      <c r="A243" s="1780"/>
      <c r="B243" s="1780"/>
      <c r="C243" s="369" t="s">
        <v>1183</v>
      </c>
      <c r="D243" s="2462"/>
      <c r="E243" s="2204"/>
      <c r="F243" s="2383"/>
      <c r="G243" s="2427"/>
      <c r="H243" s="1500"/>
      <c r="I243" s="651" t="s">
        <v>1182</v>
      </c>
      <c r="J243" s="571"/>
      <c r="K243" s="1500"/>
      <c r="L243" s="214"/>
      <c r="M243" s="341"/>
      <c r="N243" s="334"/>
      <c r="O243" s="1624"/>
      <c r="P243" s="1624"/>
      <c r="AH243" s="1631">
        <v>0</v>
      </c>
    </row>
    <row s="1635" customFormat="1" customHeight="1" ht="0.75" hidden="1">
      <c r="A244" s="1780"/>
      <c r="B244" s="1780"/>
      <c r="C244" s="369" t="s">
        <v>1190</v>
      </c>
      <c r="D244" s="2462"/>
      <c r="E244" s="2204"/>
      <c r="F244" s="2383"/>
      <c r="G244" s="400"/>
      <c r="H244" s="1500"/>
      <c r="I244" s="651"/>
      <c r="J244" s="571"/>
      <c r="K244" s="1500"/>
      <c r="L244" s="214"/>
      <c r="M244" s="341"/>
      <c r="N244" s="334"/>
      <c r="O244" s="1624"/>
      <c r="P244" s="1624"/>
      <c r="AH244" s="1631">
        <v>0</v>
      </c>
    </row>
    <row s="1635" customFormat="1" customHeight="1" ht="18.75" hidden="1">
      <c r="A245" s="1780" t="s">
        <v>205</v>
      </c>
      <c r="B245" s="1780" t="s">
        <v>206</v>
      </c>
      <c r="C245" s="369"/>
      <c r="D245" s="2462"/>
      <c r="E245" s="2204"/>
      <c r="F245" s="2383" t="str">
        <f>INDEX(PT_DIFFERENTIATION_VTAR,MATCH(A245,PT_DIFFERENTIATION_VTAR_ID,0))</f>
        <v>Плата за подключение (технологическое присоединение) к системе теплоснабжения (индивидуальная)</v>
      </c>
      <c r="G245" s="2427" t="str">
        <f>INDEX(PT_DIFFERENTIATION_NTAR,MATCH(B245,PT_DIFFERENTIATION_NTAR_ID,0))</f>
        <v/>
      </c>
      <c r="H245" s="1989"/>
      <c r="I245" s="1739"/>
      <c r="J245" s="1773"/>
      <c r="K245" s="1778"/>
      <c r="L245" s="1989" t="s">
        <v>325</v>
      </c>
      <c r="M245" s="341"/>
      <c r="N245" s="334"/>
      <c r="O245" s="1624"/>
      <c r="P245" s="1624"/>
      <c r="AH245" s="1631">
        <v>0</v>
      </c>
    </row>
    <row s="1635" customFormat="1" customHeight="1" ht="18.75" hidden="1">
      <c r="A246" s="1780"/>
      <c r="B246" s="1780"/>
      <c r="C246" s="369" t="s">
        <v>1183</v>
      </c>
      <c r="D246" s="2462"/>
      <c r="E246" s="2204"/>
      <c r="F246" s="2383"/>
      <c r="G246" s="2427"/>
      <c r="H246" s="1500"/>
      <c r="I246" s="651" t="s">
        <v>1182</v>
      </c>
      <c r="J246" s="571"/>
      <c r="K246" s="1500"/>
      <c r="L246" s="214"/>
      <c r="M246" s="341"/>
      <c r="N246" s="334"/>
      <c r="O246" s="1624"/>
      <c r="P246" s="1624"/>
      <c r="AH246" s="1631">
        <v>0</v>
      </c>
    </row>
    <row s="1635" customFormat="1" customHeight="1" ht="0.75" hidden="1">
      <c r="A247" s="1780"/>
      <c r="B247" s="1780"/>
      <c r="C247" s="369" t="s">
        <v>1190</v>
      </c>
      <c r="D247" s="2462"/>
      <c r="E247" s="2204"/>
      <c r="F247" s="2383"/>
      <c r="G247" s="400"/>
      <c r="H247" s="1500"/>
      <c r="I247" s="651"/>
      <c r="J247" s="571"/>
      <c r="K247" s="1500"/>
      <c r="L247" s="214"/>
      <c r="M247" s="341"/>
      <c r="N247" s="334"/>
      <c r="O247" s="1624"/>
      <c r="P247" s="1624"/>
      <c r="AH247" s="1631">
        <v>0</v>
      </c>
    </row>
    <row s="1635" customFormat="1" customHeight="1" ht="18.75" hidden="1">
      <c r="A248" s="1780" t="s">
        <v>225</v>
      </c>
      <c r="B248" s="1780" t="s">
        <v>226</v>
      </c>
      <c r="C248" s="369"/>
      <c r="D248" s="2462"/>
      <c r="E248" s="2204"/>
      <c r="F248" s="2383" t="str">
        <f>INDEX(PT_DIFFERENTIATION_VTAR,MATCH(A248,PT_DIFFERENTIATION_VTAR_ID,0))</f>
        <v>Тариф на питьевую воду (питьевое водоснабжение)</v>
      </c>
      <c r="G248" s="2427" t="str">
        <f>INDEX(PT_DIFFERENTIATION_NTAR,MATCH(B248,PT_DIFFERENTIATION_NTAR_ID,0))</f>
        <v/>
      </c>
      <c r="H248" s="1862"/>
      <c r="I248" s="1739"/>
      <c r="J248" s="1773"/>
      <c r="K248" s="1778"/>
      <c r="L248" s="1862" t="s">
        <v>325</v>
      </c>
      <c r="M248" s="341"/>
      <c r="N248" s="334"/>
      <c r="O248" s="1624"/>
      <c r="P248" s="1624"/>
      <c r="AH248" s="1631">
        <v>0</v>
      </c>
    </row>
    <row s="1635" customFormat="1" customHeight="1" ht="18.75" hidden="1">
      <c r="A249" s="1780"/>
      <c r="B249" s="1780"/>
      <c r="C249" s="369" t="s">
        <v>1183</v>
      </c>
      <c r="D249" s="2462"/>
      <c r="E249" s="2204"/>
      <c r="F249" s="2383"/>
      <c r="G249" s="2427"/>
      <c r="H249" s="1500"/>
      <c r="I249" s="651" t="s">
        <v>1182</v>
      </c>
      <c r="J249" s="571"/>
      <c r="K249" s="1500"/>
      <c r="L249" s="214"/>
      <c r="M249" s="341"/>
      <c r="N249" s="334"/>
      <c r="O249" s="1624"/>
      <c r="P249" s="1624"/>
      <c r="AH249" s="1631">
        <v>0</v>
      </c>
    </row>
    <row s="1635" customFormat="1" customHeight="1" ht="0.75" hidden="1">
      <c r="A250" s="1780"/>
      <c r="B250" s="1780"/>
      <c r="C250" s="369" t="s">
        <v>1190</v>
      </c>
      <c r="D250" s="2462"/>
      <c r="E250" s="2204"/>
      <c r="F250" s="2383"/>
      <c r="G250" s="400"/>
      <c r="H250" s="1500"/>
      <c r="I250" s="651"/>
      <c r="J250" s="571"/>
      <c r="K250" s="1500"/>
      <c r="L250" s="214"/>
      <c r="M250" s="341"/>
      <c r="N250" s="334"/>
      <c r="O250" s="1624"/>
      <c r="P250" s="1624"/>
      <c r="AH250" s="1631">
        <v>0</v>
      </c>
    </row>
    <row s="1635" customFormat="1" customHeight="1" ht="18.75" hidden="1">
      <c r="A251" s="1780" t="s">
        <v>230</v>
      </c>
      <c r="B251" s="1780" t="s">
        <v>231</v>
      </c>
      <c r="C251" s="369"/>
      <c r="D251" s="2462"/>
      <c r="E251" s="2204"/>
      <c r="F251" s="2383" t="str">
        <f>INDEX(PT_DIFFERENTIATION_VTAR,MATCH(A251,PT_DIFFERENTIATION_VTAR_ID,0))</f>
        <v>Тариф на техническую воду</v>
      </c>
      <c r="G251" s="2427" t="str">
        <f>INDEX(PT_DIFFERENTIATION_NTAR,MATCH(B251,PT_DIFFERENTIATION_NTAR_ID,0))</f>
        <v/>
      </c>
      <c r="H251" s="1862"/>
      <c r="I251" s="1739"/>
      <c r="J251" s="1773"/>
      <c r="K251" s="1778"/>
      <c r="L251" s="1862" t="s">
        <v>325</v>
      </c>
      <c r="M251" s="341"/>
      <c r="N251" s="334"/>
      <c r="O251" s="1624"/>
      <c r="P251" s="1624"/>
      <c r="AH251" s="1631">
        <v>0</v>
      </c>
    </row>
    <row s="1635" customFormat="1" customHeight="1" ht="18.75" hidden="1">
      <c r="A252" s="1780"/>
      <c r="B252" s="1780"/>
      <c r="C252" s="369" t="s">
        <v>1183</v>
      </c>
      <c r="D252" s="2462"/>
      <c r="E252" s="2204"/>
      <c r="F252" s="2383"/>
      <c r="G252" s="2427"/>
      <c r="H252" s="1500"/>
      <c r="I252" s="651" t="s">
        <v>1182</v>
      </c>
      <c r="J252" s="571"/>
      <c r="K252" s="1500"/>
      <c r="L252" s="214"/>
      <c r="M252" s="341"/>
      <c r="N252" s="334"/>
      <c r="O252" s="1624"/>
      <c r="P252" s="1624"/>
      <c r="AH252" s="1631">
        <v>0</v>
      </c>
    </row>
    <row s="1635" customFormat="1" customHeight="1" ht="0.75" hidden="1">
      <c r="A253" s="1780"/>
      <c r="B253" s="1780"/>
      <c r="C253" s="369" t="s">
        <v>1190</v>
      </c>
      <c r="D253" s="2462"/>
      <c r="E253" s="2204"/>
      <c r="F253" s="2383"/>
      <c r="G253" s="400"/>
      <c r="H253" s="1500"/>
      <c r="I253" s="651"/>
      <c r="J253" s="571"/>
      <c r="K253" s="1500"/>
      <c r="L253" s="214"/>
      <c r="M253" s="341"/>
      <c r="N253" s="334"/>
      <c r="O253" s="1624"/>
      <c r="P253" s="1624"/>
      <c r="AH253" s="1631">
        <v>0</v>
      </c>
    </row>
    <row s="1635" customFormat="1" customHeight="1" ht="18.75" hidden="1">
      <c r="A254" s="1780" t="s">
        <v>235</v>
      </c>
      <c r="B254" s="1780" t="s">
        <v>236</v>
      </c>
      <c r="C254" s="369"/>
      <c r="D254" s="2462"/>
      <c r="E254" s="2204"/>
      <c r="F254" s="2383" t="str">
        <f>INDEX(PT_DIFFERENTIATION_VTAR,MATCH(A254,PT_DIFFERENTIATION_VTAR_ID,0))</f>
        <v>Тариф на транспортировку воды</v>
      </c>
      <c r="G254" s="2427" t="str">
        <f>INDEX(PT_DIFFERENTIATION_NTAR,MATCH(B254,PT_DIFFERENTIATION_NTAR_ID,0))</f>
        <v/>
      </c>
      <c r="H254" s="1862"/>
      <c r="I254" s="1739"/>
      <c r="J254" s="1773"/>
      <c r="K254" s="1778"/>
      <c r="L254" s="1862" t="s">
        <v>325</v>
      </c>
      <c r="M254" s="341"/>
      <c r="N254" s="334"/>
      <c r="O254" s="1624"/>
      <c r="P254" s="1624"/>
      <c r="AH254" s="1631">
        <v>0</v>
      </c>
    </row>
    <row s="1635" customFormat="1" customHeight="1" ht="18.75" hidden="1">
      <c r="A255" s="1780"/>
      <c r="B255" s="1780"/>
      <c r="C255" s="369" t="s">
        <v>1183</v>
      </c>
      <c r="D255" s="2462"/>
      <c r="E255" s="2204"/>
      <c r="F255" s="2383"/>
      <c r="G255" s="2427"/>
      <c r="H255" s="1500"/>
      <c r="I255" s="651" t="s">
        <v>1182</v>
      </c>
      <c r="J255" s="571"/>
      <c r="K255" s="1500"/>
      <c r="L255" s="214"/>
      <c r="M255" s="341"/>
      <c r="N255" s="334"/>
      <c r="O255" s="1624"/>
      <c r="P255" s="1624"/>
      <c r="AH255" s="1631">
        <v>0</v>
      </c>
    </row>
    <row s="1635" customFormat="1" customHeight="1" ht="0.75" hidden="1">
      <c r="A256" s="1780"/>
      <c r="B256" s="1780"/>
      <c r="C256" s="369" t="s">
        <v>1190</v>
      </c>
      <c r="D256" s="2462"/>
      <c r="E256" s="2204"/>
      <c r="F256" s="2383"/>
      <c r="G256" s="400"/>
      <c r="H256" s="1500"/>
      <c r="I256" s="651"/>
      <c r="J256" s="571"/>
      <c r="K256" s="1500"/>
      <c r="L256" s="214"/>
      <c r="M256" s="341"/>
      <c r="N256" s="334"/>
      <c r="O256" s="1624"/>
      <c r="P256" s="1624"/>
      <c r="AH256" s="1631">
        <v>0</v>
      </c>
    </row>
    <row s="1635" customFormat="1" customHeight="1" ht="18.75" hidden="1">
      <c r="A257" s="1780" t="s">
        <v>240</v>
      </c>
      <c r="B257" s="1780" t="s">
        <v>241</v>
      </c>
      <c r="C257" s="369"/>
      <c r="D257" s="2462"/>
      <c r="E257" s="2204"/>
      <c r="F257" s="2383" t="str">
        <f>INDEX(PT_DIFFERENTIATION_VTAR,MATCH(A257,PT_DIFFERENTIATION_VTAR_ID,0))</f>
        <v>Тариф на подвоз воды</v>
      </c>
      <c r="G257" s="2427" t="str">
        <f>INDEX(PT_DIFFERENTIATION_NTAR,MATCH(B257,PT_DIFFERENTIATION_NTAR_ID,0))</f>
        <v/>
      </c>
      <c r="H257" s="1862"/>
      <c r="I257" s="1739"/>
      <c r="J257" s="1773"/>
      <c r="K257" s="1778"/>
      <c r="L257" s="1862" t="s">
        <v>325</v>
      </c>
      <c r="M257" s="341"/>
      <c r="N257" s="334"/>
      <c r="O257" s="1624"/>
      <c r="P257" s="1624"/>
      <c r="AH257" s="1631">
        <v>0</v>
      </c>
    </row>
    <row s="1635" customFormat="1" customHeight="1" ht="18.75" hidden="1">
      <c r="A258" s="1780"/>
      <c r="B258" s="1780"/>
      <c r="C258" s="369" t="s">
        <v>1183</v>
      </c>
      <c r="D258" s="2462"/>
      <c r="E258" s="2204"/>
      <c r="F258" s="2383"/>
      <c r="G258" s="2427"/>
      <c r="H258" s="1500"/>
      <c r="I258" s="651" t="s">
        <v>1182</v>
      </c>
      <c r="J258" s="571"/>
      <c r="K258" s="1500"/>
      <c r="L258" s="214"/>
      <c r="M258" s="341"/>
      <c r="N258" s="334"/>
      <c r="O258" s="1624"/>
      <c r="P258" s="1624"/>
      <c r="AH258" s="1631">
        <v>0</v>
      </c>
    </row>
    <row s="1635" customFormat="1" customHeight="1" ht="0.75" hidden="1">
      <c r="A259" s="1780"/>
      <c r="B259" s="1780"/>
      <c r="C259" s="369" t="s">
        <v>1190</v>
      </c>
      <c r="D259" s="2462"/>
      <c r="E259" s="2204"/>
      <c r="F259" s="2383"/>
      <c r="G259" s="400"/>
      <c r="H259" s="1500"/>
      <c r="I259" s="651"/>
      <c r="J259" s="571"/>
      <c r="K259" s="1500"/>
      <c r="L259" s="214"/>
      <c r="M259" s="341"/>
      <c r="N259" s="334"/>
      <c r="O259" s="1624"/>
      <c r="P259" s="1624"/>
      <c r="AH259" s="1631">
        <v>0</v>
      </c>
    </row>
    <row s="1635" customFormat="1" customHeight="1" ht="18.75" hidden="1">
      <c r="A260" s="1780" t="s">
        <v>245</v>
      </c>
      <c r="B260" s="1780" t="s">
        <v>246</v>
      </c>
      <c r="C260" s="369"/>
      <c r="D260" s="2462"/>
      <c r="E260" s="2204"/>
      <c r="F260" s="2383"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27" t="str">
        <f>INDEX(PT_DIFFERENTIATION_NTAR,MATCH(B260,PT_DIFFERENTIATION_NTAR_ID,0))</f>
        <v/>
      </c>
      <c r="H260" s="1862"/>
      <c r="I260" s="1739"/>
      <c r="J260" s="1773"/>
      <c r="K260" s="1778"/>
      <c r="L260" s="1862" t="s">
        <v>325</v>
      </c>
      <c r="M260" s="341"/>
      <c r="N260" s="334"/>
      <c r="O260" s="1624"/>
      <c r="P260" s="1624"/>
      <c r="AH260" s="1631">
        <v>0</v>
      </c>
    </row>
    <row s="1635" customFormat="1" customHeight="1" ht="18.75" hidden="1">
      <c r="A261" s="1780"/>
      <c r="B261" s="1780"/>
      <c r="C261" s="369" t="s">
        <v>1183</v>
      </c>
      <c r="D261" s="2462"/>
      <c r="E261" s="2204"/>
      <c r="F261" s="2383"/>
      <c r="G261" s="2427"/>
      <c r="H261" s="1500"/>
      <c r="I261" s="651" t="s">
        <v>1182</v>
      </c>
      <c r="J261" s="571"/>
      <c r="K261" s="1500"/>
      <c r="L261" s="214"/>
      <c r="M261" s="341"/>
      <c r="N261" s="334"/>
      <c r="O261" s="1624"/>
      <c r="P261" s="1624"/>
      <c r="AH261" s="1631">
        <v>0</v>
      </c>
    </row>
    <row s="1635" customFormat="1" customHeight="1" ht="0.75" hidden="1">
      <c r="A262" s="1780"/>
      <c r="B262" s="1780"/>
      <c r="C262" s="369" t="s">
        <v>1190</v>
      </c>
      <c r="D262" s="2462"/>
      <c r="E262" s="2204"/>
      <c r="F262" s="2383"/>
      <c r="G262" s="400"/>
      <c r="H262" s="1500"/>
      <c r="I262" s="651"/>
      <c r="J262" s="571"/>
      <c r="K262" s="1500"/>
      <c r="L262" s="214"/>
      <c r="M262" s="341"/>
      <c r="N262" s="334"/>
      <c r="O262" s="1624"/>
      <c r="P262" s="1624"/>
      <c r="AH262" s="1631">
        <v>0</v>
      </c>
    </row>
    <row s="1635" customFormat="1" customHeight="1" ht="18.75" hidden="1">
      <c r="A263" s="1780" t="s">
        <v>253</v>
      </c>
      <c r="B263" s="1780" t="s">
        <v>254</v>
      </c>
      <c r="C263" s="369"/>
      <c r="D263" s="2462"/>
      <c r="E263" s="2204"/>
      <c r="F263" s="2383" t="str">
        <f>INDEX(PT_DIFFERENTIATION_VTAR,MATCH(A263,PT_DIFFERENTIATION_VTAR_ID,0))</f>
        <v>Тариф на горячую воду (горячее водоснабжение)</v>
      </c>
      <c r="G263" s="2427" t="str">
        <f>INDEX(PT_DIFFERENTIATION_NTAR,MATCH(B263,PT_DIFFERENTIATION_NTAR_ID,0))</f>
        <v>Тариф на горячую воду в закрытой системе горячего водоснабжения, поставляемую потребителям
</v>
      </c>
      <c r="H263" s="1862"/>
      <c r="I263" s="1739"/>
      <c r="J263" s="1773"/>
      <c r="K263" s="1778"/>
      <c r="L263" s="1862" t="s">
        <v>325</v>
      </c>
      <c r="M263" s="341"/>
      <c r="N263" s="334"/>
      <c r="O263" s="1624"/>
      <c r="P263" s="1624"/>
      <c r="AH263" s="1631">
        <v>0</v>
      </c>
    </row>
    <row s="1635" customFormat="1" customHeight="1" ht="18.75" hidden="1">
      <c r="A264" s="1780"/>
      <c r="B264" s="1780"/>
      <c r="C264" s="369" t="s">
        <v>1183</v>
      </c>
      <c r="D264" s="2462"/>
      <c r="E264" s="2204"/>
      <c r="F264" s="2383"/>
      <c r="G264" s="2427"/>
      <c r="H264" s="1500"/>
      <c r="I264" s="651" t="s">
        <v>1182</v>
      </c>
      <c r="J264" s="571"/>
      <c r="K264" s="1500"/>
      <c r="L264" s="214"/>
      <c r="M264" s="341"/>
      <c r="N264" s="334"/>
      <c r="O264" s="1624"/>
      <c r="P264" s="1624"/>
      <c r="AH264" s="1631">
        <v>0</v>
      </c>
    </row>
    <row s="1635" customFormat="1" customHeight="1" ht="18.75">
      <c r="A265" s="1823" t="s">
        <v>253</v>
      </c>
      <c r="B265" s="1823" t="s">
        <v>262</v>
      </c>
      <c r="C265" s="1687"/>
      <c r="D265" s="344"/>
      <c r="E265" s="1031"/>
      <c r="F265" s="1031"/>
      <c r="G265" s="2427" t="str">
        <f>INDEX(PT_DIFFERENTIATION_NTAR,MATCH(B265,PT_DIFFERENTIATION_NTAR_ID,0))</f>
        <v>Тариф на горячую воду в закрытой системе горячего водоснабжения, поставляемую группе потребителей "население"
</v>
      </c>
      <c r="H265" s="2271"/>
      <c r="I265" s="1739"/>
      <c r="J265" s="1773"/>
      <c r="K265" s="1778"/>
      <c r="L265" s="2271" t="s">
        <v>325</v>
      </c>
      <c r="M265" s="2318"/>
      <c r="N265" s="618"/>
      <c r="O265" s="1624"/>
      <c r="P265" s="1624"/>
      <c r="Q265" s="1635"/>
      <c r="R265" s="1635"/>
      <c r="S265" s="1635"/>
      <c r="T265" s="1635"/>
      <c r="U265" s="1635"/>
      <c r="V265" s="1635"/>
      <c r="W265" s="1635"/>
      <c r="X265" s="1635"/>
      <c r="Y265" s="1635"/>
      <c r="Z265" s="1635"/>
      <c r="AA265" s="1635"/>
      <c r="AB265" s="1635"/>
      <c r="AC265" s="1635"/>
      <c r="AD265" s="1635"/>
      <c r="AE265" s="1635"/>
      <c r="AF265" s="1635"/>
      <c r="AG265" s="1635"/>
      <c r="AH265" s="1635">
        <v>0</v>
      </c>
    </row>
    <row s="1635" customFormat="1" customHeight="1" ht="18.75">
      <c r="A266" s="1823"/>
      <c r="B266" s="1823"/>
      <c r="C266" s="1687" t="s">
        <v>1183</v>
      </c>
      <c r="D266" s="344"/>
      <c r="E266" s="1031"/>
      <c r="F266" s="1031"/>
      <c r="G266" s="2427"/>
      <c r="H266" s="3923"/>
      <c r="I266" s="3924" t="s">
        <v>1182</v>
      </c>
      <c r="J266" s="3925"/>
      <c r="K266" s="3926"/>
      <c r="L266" s="3927"/>
      <c r="M266" s="2318"/>
      <c r="N266" s="618"/>
      <c r="O266" s="1624"/>
      <c r="P266" s="1624"/>
      <c r="Q266" s="1635"/>
      <c r="R266" s="1635"/>
      <c r="S266" s="1635"/>
      <c r="T266" s="1635"/>
      <c r="U266" s="1635"/>
      <c r="V266" s="1635"/>
      <c r="W266" s="1635"/>
      <c r="X266" s="1635"/>
      <c r="Y266" s="1635"/>
      <c r="Z266" s="1635"/>
      <c r="AA266" s="1635"/>
      <c r="AB266" s="1635"/>
      <c r="AC266" s="1635"/>
      <c r="AD266" s="1635"/>
      <c r="AE266" s="1635"/>
      <c r="AF266" s="1635"/>
      <c r="AG266" s="1635"/>
      <c r="AH266" s="1635">
        <v>0</v>
      </c>
    </row>
    <row s="1635" customFormat="1" customHeight="1" ht="18.75">
      <c r="A267" s="1823" t="s">
        <v>253</v>
      </c>
      <c r="B267" s="1823" t="s">
        <v>268</v>
      </c>
      <c r="C267" s="1687"/>
      <c r="D267" s="344"/>
      <c r="E267" s="1031"/>
      <c r="F267" s="1031"/>
      <c r="G267" s="2427" t="str">
        <f>INDEX(PT_DIFFERENTIATION_NTAR,MATCH(B267,PT_DIFFERENTIATION_NTAR_ID,0))</f>
        <v>Тариф на горячую воду в закрытой системе горячего водоснабжения, поставляемую группе потребителей "потребители (кроме населения)"
</v>
      </c>
      <c r="H267" s="2271"/>
      <c r="I267" s="1739"/>
      <c r="J267" s="1773"/>
      <c r="K267" s="1778"/>
      <c r="L267" s="2271" t="s">
        <v>325</v>
      </c>
      <c r="M267" s="2318"/>
      <c r="N267" s="618"/>
      <c r="O267" s="1624"/>
      <c r="P267" s="1624"/>
      <c r="Q267" s="1635"/>
      <c r="R267" s="1635"/>
      <c r="S267" s="1635"/>
      <c r="T267" s="1635"/>
      <c r="U267" s="1635"/>
      <c r="V267" s="1635"/>
      <c r="W267" s="1635"/>
      <c r="X267" s="1635"/>
      <c r="Y267" s="1635"/>
      <c r="Z267" s="1635"/>
      <c r="AA267" s="1635"/>
      <c r="AB267" s="1635"/>
      <c r="AC267" s="1635"/>
      <c r="AD267" s="1635"/>
      <c r="AE267" s="1635"/>
      <c r="AF267" s="1635"/>
      <c r="AG267" s="1635"/>
      <c r="AH267" s="1635">
        <v>0</v>
      </c>
    </row>
    <row s="1635" customFormat="1" customHeight="1" ht="18.75">
      <c r="A268" s="1823"/>
      <c r="B268" s="1823"/>
      <c r="C268" s="1687" t="s">
        <v>1183</v>
      </c>
      <c r="D268" s="344"/>
      <c r="E268" s="1031"/>
      <c r="F268" s="1031"/>
      <c r="G268" s="2427"/>
      <c r="H268" s="3928"/>
      <c r="I268" s="3929" t="s">
        <v>1182</v>
      </c>
      <c r="J268" s="3930"/>
      <c r="K268" s="3931"/>
      <c r="L268" s="3932"/>
      <c r="M268" s="2318"/>
      <c r="N268" s="618"/>
      <c r="O268" s="1624"/>
      <c r="P268" s="1624"/>
      <c r="Q268" s="1635"/>
      <c r="R268" s="1635"/>
      <c r="S268" s="1635"/>
      <c r="T268" s="1635"/>
      <c r="U268" s="1635"/>
      <c r="V268" s="1635"/>
      <c r="W268" s="1635"/>
      <c r="X268" s="1635"/>
      <c r="Y268" s="1635"/>
      <c r="Z268" s="1635"/>
      <c r="AA268" s="1635"/>
      <c r="AB268" s="1635"/>
      <c r="AC268" s="1635"/>
      <c r="AD268" s="1635"/>
      <c r="AE268" s="1635"/>
      <c r="AF268" s="1635"/>
      <c r="AG268" s="1635"/>
      <c r="AH268" s="1635">
        <v>0</v>
      </c>
    </row>
    <row s="1635" customFormat="1" customHeight="1" ht="0.75" hidden="1">
      <c r="A269" s="1780"/>
      <c r="B269" s="1780"/>
      <c r="C269" s="369" t="s">
        <v>1190</v>
      </c>
      <c r="D269" s="2462"/>
      <c r="E269" s="2204"/>
      <c r="F269" s="2383"/>
      <c r="G269" s="400"/>
      <c r="H269" s="1500"/>
      <c r="I269" s="651"/>
      <c r="J269" s="571"/>
      <c r="K269" s="1500"/>
      <c r="L269" s="214"/>
      <c r="M269" s="341"/>
      <c r="N269" s="334"/>
      <c r="O269" s="1624"/>
      <c r="P269" s="1624"/>
      <c r="AH269" s="1631">
        <v>0</v>
      </c>
    </row>
    <row s="1635" customFormat="1" customHeight="1" ht="18.75" hidden="1">
      <c r="A270" s="1780" t="s">
        <v>274</v>
      </c>
      <c r="B270" s="1780" t="s">
        <v>275</v>
      </c>
      <c r="C270" s="369"/>
      <c r="D270" s="2462"/>
      <c r="E270" s="2204"/>
      <c r="F270" s="2383" t="str">
        <f>INDEX(PT_DIFFERENTIATION_VTAR,MATCH(A270,PT_DIFFERENTIATION_VTAR_ID,0))</f>
        <v>Тариф на транспортировку горячей воды</v>
      </c>
      <c r="G270" s="2427" t="str">
        <f>INDEX(PT_DIFFERENTIATION_NTAR,MATCH(B270,PT_DIFFERENTIATION_NTAR_ID,0))</f>
        <v/>
      </c>
      <c r="H270" s="1862"/>
      <c r="I270" s="1739"/>
      <c r="J270" s="1773"/>
      <c r="K270" s="1778"/>
      <c r="L270" s="1862" t="s">
        <v>325</v>
      </c>
      <c r="M270" s="341"/>
      <c r="N270" s="334"/>
      <c r="O270" s="1624"/>
      <c r="P270" s="1624"/>
      <c r="AH270" s="1631">
        <v>0</v>
      </c>
    </row>
    <row s="1635" customFormat="1" customHeight="1" ht="18.75" hidden="1">
      <c r="A271" s="1780"/>
      <c r="B271" s="1780"/>
      <c r="C271" s="369" t="s">
        <v>1183</v>
      </c>
      <c r="D271" s="2462"/>
      <c r="E271" s="2204"/>
      <c r="F271" s="2383"/>
      <c r="G271" s="2427"/>
      <c r="H271" s="1500"/>
      <c r="I271" s="651" t="s">
        <v>1182</v>
      </c>
      <c r="J271" s="571"/>
      <c r="K271" s="1500"/>
      <c r="L271" s="214"/>
      <c r="M271" s="341"/>
      <c r="N271" s="334"/>
      <c r="O271" s="1624"/>
      <c r="P271" s="1624"/>
      <c r="AH271" s="1631">
        <v>0</v>
      </c>
    </row>
    <row s="1635" customFormat="1" customHeight="1" ht="0.75" hidden="1">
      <c r="A272" s="1780"/>
      <c r="B272" s="1780"/>
      <c r="C272" s="369" t="s">
        <v>1190</v>
      </c>
      <c r="D272" s="2462"/>
      <c r="E272" s="2204"/>
      <c r="F272" s="2383"/>
      <c r="G272" s="400"/>
      <c r="H272" s="1500"/>
      <c r="I272" s="651"/>
      <c r="J272" s="571"/>
      <c r="K272" s="1500"/>
      <c r="L272" s="214"/>
      <c r="M272" s="341"/>
      <c r="N272" s="334"/>
      <c r="O272" s="1624"/>
      <c r="P272" s="1624"/>
      <c r="AH272" s="1631">
        <v>0</v>
      </c>
    </row>
    <row s="1635" customFormat="1" customHeight="1" ht="18.75" hidden="1">
      <c r="A273" s="1780" t="s">
        <v>279</v>
      </c>
      <c r="B273" s="1780" t="s">
        <v>280</v>
      </c>
      <c r="C273" s="369"/>
      <c r="D273" s="2462"/>
      <c r="E273" s="2204"/>
      <c r="F273" s="2383"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7" t="str">
        <f>INDEX(PT_DIFFERENTIATION_NTAR,MATCH(B273,PT_DIFFERENTIATION_NTAR_ID,0))</f>
        <v/>
      </c>
      <c r="H273" s="1862"/>
      <c r="I273" s="1739"/>
      <c r="J273" s="1773"/>
      <c r="K273" s="1778"/>
      <c r="L273" s="1862" t="s">
        <v>325</v>
      </c>
      <c r="M273" s="341"/>
      <c r="N273" s="334"/>
      <c r="O273" s="1624"/>
      <c r="P273" s="1624"/>
      <c r="AH273" s="1631">
        <v>0</v>
      </c>
    </row>
    <row s="1635" customFormat="1" customHeight="1" ht="18.75" hidden="1">
      <c r="A274" s="1780"/>
      <c r="B274" s="1780"/>
      <c r="C274" s="369" t="s">
        <v>1183</v>
      </c>
      <c r="D274" s="2462"/>
      <c r="E274" s="2204"/>
      <c r="F274" s="2383"/>
      <c r="G274" s="2427"/>
      <c r="H274" s="1500"/>
      <c r="I274" s="651" t="s">
        <v>1182</v>
      </c>
      <c r="J274" s="571"/>
      <c r="K274" s="1500"/>
      <c r="L274" s="214"/>
      <c r="M274" s="341"/>
      <c r="N274" s="334"/>
      <c r="O274" s="1624"/>
      <c r="P274" s="1624"/>
      <c r="AH274" s="1631">
        <v>0</v>
      </c>
    </row>
    <row s="1635" customFormat="1" customHeight="1" ht="0.75" hidden="1">
      <c r="A275" s="1780"/>
      <c r="B275" s="1780"/>
      <c r="C275" s="369" t="s">
        <v>1190</v>
      </c>
      <c r="D275" s="2462"/>
      <c r="E275" s="2204"/>
      <c r="F275" s="2383"/>
      <c r="G275" s="400"/>
      <c r="H275" s="1500"/>
      <c r="I275" s="651"/>
      <c r="J275" s="571"/>
      <c r="K275" s="1500"/>
      <c r="L275" s="214"/>
      <c r="M275" s="341"/>
      <c r="N275" s="334"/>
      <c r="O275" s="1624"/>
      <c r="P275" s="1624"/>
      <c r="AH275" s="1631">
        <v>0</v>
      </c>
    </row>
    <row s="1635" customFormat="1" customHeight="1" ht="18.75" hidden="1">
      <c r="A276" s="1780" t="s">
        <v>284</v>
      </c>
      <c r="B276" s="1780" t="s">
        <v>285</v>
      </c>
      <c r="C276" s="369"/>
      <c r="D276" s="2462"/>
      <c r="E276" s="2204"/>
      <c r="F276" s="2383" t="str">
        <f>INDEX(PT_DIFFERENTIATION_VTAR,MATCH(A276,PT_DIFFERENTIATION_VTAR_ID,0))</f>
        <v>Тариф на водоотведение</v>
      </c>
      <c r="G276" s="2427" t="str">
        <f>INDEX(PT_DIFFERENTIATION_NTAR,MATCH(B276,PT_DIFFERENTIATION_NTAR_ID,0))</f>
        <v/>
      </c>
      <c r="H276" s="1862"/>
      <c r="I276" s="1739"/>
      <c r="J276" s="1773"/>
      <c r="K276" s="1778"/>
      <c r="L276" s="1862" t="s">
        <v>325</v>
      </c>
      <c r="M276" s="341"/>
      <c r="N276" s="334"/>
      <c r="O276" s="1624"/>
      <c r="P276" s="1624"/>
      <c r="AH276" s="1631">
        <v>0</v>
      </c>
    </row>
    <row s="1635" customFormat="1" customHeight="1" ht="18.75" hidden="1">
      <c r="A277" s="1780"/>
      <c r="B277" s="1780"/>
      <c r="C277" s="369" t="s">
        <v>1183</v>
      </c>
      <c r="D277" s="2462"/>
      <c r="E277" s="2204"/>
      <c r="F277" s="2383"/>
      <c r="G277" s="2427"/>
      <c r="H277" s="1500"/>
      <c r="I277" s="651" t="s">
        <v>1182</v>
      </c>
      <c r="J277" s="571"/>
      <c r="K277" s="1500"/>
      <c r="L277" s="214"/>
      <c r="M277" s="341"/>
      <c r="N277" s="334"/>
      <c r="O277" s="1624"/>
      <c r="P277" s="1624"/>
      <c r="AH277" s="1631">
        <v>0</v>
      </c>
    </row>
    <row s="1635" customFormat="1" customHeight="1" ht="0.75" hidden="1">
      <c r="A278" s="1780"/>
      <c r="B278" s="1780"/>
      <c r="C278" s="369" t="s">
        <v>1190</v>
      </c>
      <c r="D278" s="2462"/>
      <c r="E278" s="2204"/>
      <c r="F278" s="2383"/>
      <c r="G278" s="400"/>
      <c r="H278" s="1500"/>
      <c r="I278" s="651"/>
      <c r="J278" s="571"/>
      <c r="K278" s="1500"/>
      <c r="L278" s="214"/>
      <c r="M278" s="341"/>
      <c r="N278" s="334"/>
      <c r="O278" s="1624"/>
      <c r="P278" s="1624"/>
      <c r="AH278" s="1631">
        <v>0</v>
      </c>
    </row>
    <row s="1635" customFormat="1" customHeight="1" ht="18.75" hidden="1">
      <c r="A279" s="1780" t="s">
        <v>289</v>
      </c>
      <c r="B279" s="1780" t="s">
        <v>290</v>
      </c>
      <c r="C279" s="369"/>
      <c r="D279" s="2462"/>
      <c r="E279" s="2204"/>
      <c r="F279" s="2383" t="str">
        <f>INDEX(PT_DIFFERENTIATION_VTAR,MATCH(A279,PT_DIFFERENTIATION_VTAR_ID,0))</f>
        <v>Тариф на транспортировку сточных вод</v>
      </c>
      <c r="G279" s="2427" t="str">
        <f>INDEX(PT_DIFFERENTIATION_NTAR,MATCH(B279,PT_DIFFERENTIATION_NTAR_ID,0))</f>
        <v/>
      </c>
      <c r="H279" s="1862"/>
      <c r="I279" s="1739"/>
      <c r="J279" s="1773"/>
      <c r="K279" s="1778"/>
      <c r="L279" s="1862" t="s">
        <v>325</v>
      </c>
      <c r="M279" s="341"/>
      <c r="N279" s="334"/>
      <c r="O279" s="1624"/>
      <c r="P279" s="1624"/>
      <c r="AH279" s="1631">
        <v>0</v>
      </c>
    </row>
    <row s="1635" customFormat="1" customHeight="1" ht="18.75" hidden="1">
      <c r="A280" s="1780"/>
      <c r="B280" s="1780"/>
      <c r="C280" s="369" t="s">
        <v>1183</v>
      </c>
      <c r="D280" s="2462"/>
      <c r="E280" s="2204"/>
      <c r="F280" s="2383"/>
      <c r="G280" s="2427"/>
      <c r="H280" s="1500"/>
      <c r="I280" s="651" t="s">
        <v>1182</v>
      </c>
      <c r="J280" s="571"/>
      <c r="K280" s="1500"/>
      <c r="L280" s="214"/>
      <c r="M280" s="341"/>
      <c r="N280" s="334"/>
      <c r="O280" s="1624"/>
      <c r="P280" s="1624"/>
      <c r="AH280" s="1631">
        <v>0</v>
      </c>
    </row>
    <row s="1635" customFormat="1" customHeight="1" ht="0.75" hidden="1">
      <c r="A281" s="1780"/>
      <c r="B281" s="1780"/>
      <c r="C281" s="369" t="s">
        <v>1190</v>
      </c>
      <c r="D281" s="2462"/>
      <c r="E281" s="2204"/>
      <c r="F281" s="2383"/>
      <c r="G281" s="400"/>
      <c r="H281" s="1500"/>
      <c r="I281" s="651"/>
      <c r="J281" s="571"/>
      <c r="K281" s="1500"/>
      <c r="L281" s="214"/>
      <c r="M281" s="341"/>
      <c r="N281" s="334"/>
      <c r="O281" s="1624"/>
      <c r="P281" s="1624"/>
      <c r="AH281" s="1631">
        <v>0</v>
      </c>
    </row>
    <row s="1635" customFormat="1" customHeight="1" ht="18.75" hidden="1">
      <c r="A282" s="1780" t="s">
        <v>294</v>
      </c>
      <c r="B282" s="1780" t="s">
        <v>295</v>
      </c>
      <c r="C282" s="369"/>
      <c r="D282" s="2462"/>
      <c r="E282" s="2204"/>
      <c r="F282" s="2383" t="str">
        <f>INDEX(PT_DIFFERENTIATION_VTAR,MATCH(A282,PT_DIFFERENTIATION_VTAR_ID,0))</f>
        <v>Тариф на подключение (технологическое присоединение) к централизованной системе водоотведения</v>
      </c>
      <c r="G282" s="2427" t="str">
        <f>INDEX(PT_DIFFERENTIATION_NTAR,MATCH(B282,PT_DIFFERENTIATION_NTAR_ID,0))</f>
        <v/>
      </c>
      <c r="H282" s="1862"/>
      <c r="I282" s="1739"/>
      <c r="J282" s="1773"/>
      <c r="K282" s="1778"/>
      <c r="L282" s="1862" t="s">
        <v>325</v>
      </c>
      <c r="M282" s="341"/>
      <c r="N282" s="334"/>
      <c r="O282" s="1624"/>
      <c r="P282" s="1624"/>
      <c r="AH282" s="1631">
        <v>0</v>
      </c>
    </row>
    <row s="1635" customFormat="1" customHeight="1" ht="18.75" hidden="1">
      <c r="A283" s="1780"/>
      <c r="B283" s="1780"/>
      <c r="C283" s="369" t="s">
        <v>1183</v>
      </c>
      <c r="D283" s="2462"/>
      <c r="E283" s="2204"/>
      <c r="F283" s="2383"/>
      <c r="G283" s="2427"/>
      <c r="H283" s="1500"/>
      <c r="I283" s="651" t="s">
        <v>1182</v>
      </c>
      <c r="J283" s="571"/>
      <c r="K283" s="1500"/>
      <c r="L283" s="214"/>
      <c r="M283" s="341"/>
      <c r="N283" s="334"/>
      <c r="O283" s="1624"/>
      <c r="P283" s="1624"/>
      <c r="AH283" s="1631">
        <v>0</v>
      </c>
    </row>
    <row s="1635" customFormat="1" customHeight="1" ht="1.05">
      <c r="A284" s="1780"/>
      <c r="B284" s="1780"/>
      <c r="C284" s="369" t="s">
        <v>1190</v>
      </c>
      <c r="D284" s="2462"/>
      <c r="E284" s="2204"/>
      <c r="F284" s="2383"/>
      <c r="G284" s="400"/>
      <c r="H284" s="1500"/>
      <c r="I284" s="651"/>
      <c r="J284" s="571"/>
      <c r="K284" s="1500"/>
      <c r="L284" s="214"/>
      <c r="M284" s="341"/>
      <c r="N284" s="334"/>
      <c r="O284" s="1624"/>
      <c r="P284" s="1624"/>
      <c r="AH284" s="1631">
        <v>1</v>
      </c>
    </row>
    <row customHeight="1" ht="27.299999999999997">
      <c r="A285" s="1780"/>
      <c r="B285" s="1780"/>
      <c r="D285" s="376"/>
      <c r="E285" s="147" t="s">
        <v>95</v>
      </c>
      <c r="F285"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460"/>
      <c r="H285" s="2460"/>
      <c r="I285" s="2460"/>
      <c r="J285" s="2460"/>
      <c r="K285" s="2460"/>
      <c r="L285" s="2460"/>
      <c r="M285" s="297"/>
      <c r="N285" s="334"/>
      <c r="AH285" s="374">
        <v>26</v>
      </c>
    </row>
    <row s="1635" customFormat="1" customHeight="1" ht="60.75" hidden="1">
      <c r="A286" s="1780" t="s">
        <v>157</v>
      </c>
      <c r="B286" s="1780" t="s">
        <v>158</v>
      </c>
      <c r="C286" s="369"/>
      <c r="D286" s="2462"/>
      <c r="E286" s="2204"/>
      <c r="F286" s="2383"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7" t="str">
        <f>INDEX(PT_DIFFERENTIATION_NTAR,MATCH(B286,PT_DIFFERENTIATION_NTAR_ID,0))</f>
        <v/>
      </c>
      <c r="H286" s="1862"/>
      <c r="I286" s="1739"/>
      <c r="J286" s="1773"/>
      <c r="K286" s="1778"/>
      <c r="L286" s="1862" t="s">
        <v>325</v>
      </c>
      <c r="M28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4"/>
      <c r="O286" s="1624"/>
      <c r="P286" s="1624"/>
      <c r="AH286" s="1631">
        <v>0</v>
      </c>
    </row>
    <row s="1635" customFormat="1" customHeight="1" ht="18.75" hidden="1">
      <c r="A287" s="1780"/>
      <c r="B287" s="1780"/>
      <c r="C287" s="369" t="s">
        <v>1183</v>
      </c>
      <c r="D287" s="2462"/>
      <c r="E287" s="2204"/>
      <c r="F287" s="2383"/>
      <c r="G287" s="2427"/>
      <c r="H287" s="1500"/>
      <c r="I287" s="651" t="s">
        <v>1182</v>
      </c>
      <c r="J287" s="571"/>
      <c r="K287" s="1500"/>
      <c r="L287" s="214"/>
      <c r="M287" s="2170"/>
      <c r="N287" s="334"/>
      <c r="O287" s="1624"/>
      <c r="P287" s="1624"/>
      <c r="AH287" s="1631">
        <v>0</v>
      </c>
    </row>
    <row s="1635" customFormat="1" customHeight="1" ht="0.75" hidden="1">
      <c r="A288" s="1780"/>
      <c r="B288" s="1780"/>
      <c r="C288" s="369" t="s">
        <v>1190</v>
      </c>
      <c r="D288" s="2462"/>
      <c r="E288" s="2204"/>
      <c r="F288" s="2383"/>
      <c r="G288" s="400"/>
      <c r="H288" s="1500"/>
      <c r="I288" s="651"/>
      <c r="J288" s="571"/>
      <c r="K288" s="1500"/>
      <c r="L288" s="214"/>
      <c r="M288" s="2170"/>
      <c r="N288" s="334"/>
      <c r="O288" s="1624"/>
      <c r="P288" s="1624"/>
      <c r="AH288" s="1631">
        <v>0</v>
      </c>
    </row>
    <row s="1635" customFormat="1" customHeight="1" ht="45" hidden="1">
      <c r="A289" s="1780" t="s">
        <v>162</v>
      </c>
      <c r="B289" s="1780" t="s">
        <v>163</v>
      </c>
      <c r="C289" s="369"/>
      <c r="D289" s="2462"/>
      <c r="E289" s="2204"/>
      <c r="F289" s="2383" t="str">
        <f>INDEX(PT_DIFFERENTIATION_VTAR,MATCH(A289,PT_DIFFERENTIATION_VTAR_ID,0))</f>
        <v/>
      </c>
      <c r="G289" s="2427" t="str">
        <f>INDEX(PT_DIFFERENTIATION_NTAR,MATCH(B289,PT_DIFFERENTIATION_NTAR_ID,0))</f>
        <v/>
      </c>
      <c r="H289" s="1862"/>
      <c r="I289" s="1739"/>
      <c r="J289" s="1773"/>
      <c r="K289" s="1778"/>
      <c r="L289" s="1862" t="s">
        <v>325</v>
      </c>
      <c r="M289" s="2171"/>
      <c r="N289" s="334"/>
      <c r="O289" s="1624"/>
      <c r="P289" s="1624"/>
      <c r="AH289" s="1631">
        <v>0</v>
      </c>
    </row>
    <row s="1635" customFormat="1" customHeight="1" ht="18.75" hidden="1">
      <c r="A290" s="1780"/>
      <c r="B290" s="1780"/>
      <c r="C290" s="369" t="s">
        <v>1183</v>
      </c>
      <c r="D290" s="2462"/>
      <c r="E290" s="2204"/>
      <c r="F290" s="2383"/>
      <c r="G290" s="2427"/>
      <c r="H290" s="1500"/>
      <c r="I290" s="651" t="s">
        <v>1182</v>
      </c>
      <c r="J290" s="571"/>
      <c r="K290" s="1500"/>
      <c r="L290" s="214"/>
      <c r="M290" s="1861"/>
      <c r="N290" s="334"/>
      <c r="O290" s="1624"/>
      <c r="P290" s="1624"/>
      <c r="AH290" s="1631">
        <v>0</v>
      </c>
    </row>
    <row s="1635" customFormat="1" customHeight="1" ht="0.75" hidden="1">
      <c r="A291" s="1780"/>
      <c r="B291" s="1780"/>
      <c r="C291" s="369" t="s">
        <v>1190</v>
      </c>
      <c r="D291" s="2462"/>
      <c r="E291" s="2204"/>
      <c r="F291" s="2383"/>
      <c r="G291" s="400"/>
      <c r="H291" s="1500"/>
      <c r="I291" s="651"/>
      <c r="J291" s="571"/>
      <c r="K291" s="1500"/>
      <c r="L291" s="214"/>
      <c r="M291" s="341"/>
      <c r="N291" s="334"/>
      <c r="O291" s="1624"/>
      <c r="P291" s="1624"/>
      <c r="AH291" s="1631">
        <v>0</v>
      </c>
    </row>
    <row s="1635" customFormat="1" customHeight="1" ht="45" hidden="1">
      <c r="A292" s="1780" t="s">
        <v>169</v>
      </c>
      <c r="B292" s="1780" t="s">
        <v>170</v>
      </c>
      <c r="C292" s="369"/>
      <c r="D292" s="2462"/>
      <c r="E292" s="2204"/>
      <c r="F292" s="2383"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27" t="str">
        <f>INDEX(PT_DIFFERENTIATION_NTAR,MATCH(B292,PT_DIFFERENTIATION_NTAR_ID,0))</f>
        <v/>
      </c>
      <c r="H292" s="1862"/>
      <c r="I292" s="1739"/>
      <c r="J292" s="1773"/>
      <c r="K292" s="1778"/>
      <c r="L292" s="1862" t="s">
        <v>325</v>
      </c>
      <c r="M292" s="341"/>
      <c r="N292" s="334"/>
      <c r="O292" s="1624"/>
      <c r="P292" s="1624"/>
      <c r="AH292" s="1631">
        <v>0</v>
      </c>
    </row>
    <row s="1635" customFormat="1" customHeight="1" ht="18.75" hidden="1">
      <c r="A293" s="1780"/>
      <c r="B293" s="1780"/>
      <c r="C293" s="369" t="s">
        <v>1183</v>
      </c>
      <c r="D293" s="2462"/>
      <c r="E293" s="2204"/>
      <c r="F293" s="2383"/>
      <c r="G293" s="2427"/>
      <c r="H293" s="1500"/>
      <c r="I293" s="651" t="s">
        <v>1182</v>
      </c>
      <c r="J293" s="571"/>
      <c r="K293" s="1500"/>
      <c r="L293" s="214"/>
      <c r="M293" s="341"/>
      <c r="N293" s="334"/>
      <c r="O293" s="1624"/>
      <c r="P293" s="1624"/>
      <c r="AH293" s="1631">
        <v>0</v>
      </c>
    </row>
    <row s="1635" customFormat="1" customHeight="1" ht="0.75" hidden="1">
      <c r="A294" s="1780"/>
      <c r="B294" s="1780"/>
      <c r="C294" s="369" t="s">
        <v>1190</v>
      </c>
      <c r="D294" s="2462"/>
      <c r="E294" s="2204"/>
      <c r="F294" s="2383"/>
      <c r="G294" s="400"/>
      <c r="H294" s="1500"/>
      <c r="I294" s="651"/>
      <c r="J294" s="571"/>
      <c r="K294" s="1500"/>
      <c r="L294" s="214"/>
      <c r="M294" s="341"/>
      <c r="N294" s="334"/>
      <c r="O294" s="1624"/>
      <c r="P294" s="1624"/>
      <c r="AH294" s="1631">
        <v>0</v>
      </c>
    </row>
    <row s="1635" customFormat="1" customHeight="1" ht="45" hidden="1">
      <c r="A295" s="1780" t="s">
        <v>175</v>
      </c>
      <c r="B295" s="1780" t="s">
        <v>176</v>
      </c>
      <c r="C295" s="369"/>
      <c r="D295" s="2462"/>
      <c r="E295" s="2204"/>
      <c r="F295" s="2383"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27" t="str">
        <f>INDEX(PT_DIFFERENTIATION_NTAR,MATCH(B295,PT_DIFFERENTIATION_NTAR_ID,0))</f>
        <v/>
      </c>
      <c r="H295" s="1862"/>
      <c r="I295" s="1739"/>
      <c r="J295" s="1773"/>
      <c r="K295" s="1778"/>
      <c r="L295" s="1862" t="s">
        <v>325</v>
      </c>
      <c r="M295" s="341"/>
      <c r="N295" s="334"/>
      <c r="O295" s="1624"/>
      <c r="P295" s="1624"/>
      <c r="AH295" s="1631">
        <v>0</v>
      </c>
    </row>
    <row s="1635" customFormat="1" customHeight="1" ht="18.75" hidden="1">
      <c r="A296" s="1780"/>
      <c r="B296" s="1780"/>
      <c r="C296" s="369" t="s">
        <v>1183</v>
      </c>
      <c r="D296" s="2462"/>
      <c r="E296" s="2204"/>
      <c r="F296" s="2383"/>
      <c r="G296" s="2427"/>
      <c r="H296" s="1500"/>
      <c r="I296" s="651" t="s">
        <v>1182</v>
      </c>
      <c r="J296" s="571"/>
      <c r="K296" s="1500"/>
      <c r="L296" s="214"/>
      <c r="M296" s="341"/>
      <c r="N296" s="334"/>
      <c r="O296" s="1624"/>
      <c r="P296" s="1624"/>
      <c r="AH296" s="1631">
        <v>0</v>
      </c>
    </row>
    <row s="1635" customFormat="1" customHeight="1" ht="0.75" hidden="1">
      <c r="A297" s="1780"/>
      <c r="B297" s="1780"/>
      <c r="C297" s="369" t="s">
        <v>1190</v>
      </c>
      <c r="D297" s="2462"/>
      <c r="E297" s="2204"/>
      <c r="F297" s="2383"/>
      <c r="G297" s="400"/>
      <c r="H297" s="1500"/>
      <c r="I297" s="651"/>
      <c r="J297" s="571"/>
      <c r="K297" s="1500"/>
      <c r="L297" s="214"/>
      <c r="M297" s="341"/>
      <c r="N297" s="334"/>
      <c r="O297" s="1624"/>
      <c r="P297" s="1624"/>
      <c r="AH297" s="1631">
        <v>0</v>
      </c>
    </row>
    <row s="1635" customFormat="1" customHeight="1" ht="18.75" hidden="1">
      <c r="A298" s="1780" t="s">
        <v>181</v>
      </c>
      <c r="B298" s="1780" t="s">
        <v>182</v>
      </c>
      <c r="C298" s="369"/>
      <c r="D298" s="2462"/>
      <c r="E298" s="2204"/>
      <c r="F298" s="2383" t="str">
        <f>INDEX(PT_DIFFERENTIATION_VTAR,MATCH(A298,PT_DIFFERENTIATION_VTAR_ID,0))</f>
        <v>Тарифы на услуги по передаче тепловой энергии</v>
      </c>
      <c r="G298" s="2427" t="str">
        <f>INDEX(PT_DIFFERENTIATION_NTAR,MATCH(B298,PT_DIFFERENTIATION_NTAR_ID,0))</f>
        <v/>
      </c>
      <c r="H298" s="1862"/>
      <c r="I298" s="1739"/>
      <c r="J298" s="1773"/>
      <c r="K298" s="1778"/>
      <c r="L298" s="1862" t="s">
        <v>325</v>
      </c>
      <c r="M298" s="341"/>
      <c r="N298" s="334"/>
      <c r="O298" s="1624"/>
      <c r="P298" s="1624"/>
      <c r="AH298" s="1631">
        <v>0</v>
      </c>
    </row>
    <row s="1635" customFormat="1" customHeight="1" ht="18.75" hidden="1">
      <c r="A299" s="1780"/>
      <c r="B299" s="1780"/>
      <c r="C299" s="369" t="s">
        <v>1183</v>
      </c>
      <c r="D299" s="2462"/>
      <c r="E299" s="2204"/>
      <c r="F299" s="2383"/>
      <c r="G299" s="2427"/>
      <c r="H299" s="1500"/>
      <c r="I299" s="651" t="s">
        <v>1182</v>
      </c>
      <c r="J299" s="571"/>
      <c r="K299" s="1500"/>
      <c r="L299" s="214"/>
      <c r="M299" s="341"/>
      <c r="N299" s="334"/>
      <c r="O299" s="1624"/>
      <c r="P299" s="1624"/>
      <c r="AH299" s="1631">
        <v>0</v>
      </c>
    </row>
    <row s="1635" customFormat="1" customHeight="1" ht="0.75" hidden="1">
      <c r="A300" s="1780"/>
      <c r="B300" s="1780"/>
      <c r="C300" s="369" t="s">
        <v>1190</v>
      </c>
      <c r="D300" s="2462"/>
      <c r="E300" s="2204"/>
      <c r="F300" s="2383"/>
      <c r="G300" s="400"/>
      <c r="H300" s="1500"/>
      <c r="I300" s="651"/>
      <c r="J300" s="571"/>
      <c r="K300" s="1500"/>
      <c r="L300" s="214"/>
      <c r="M300" s="341"/>
      <c r="N300" s="334"/>
      <c r="O300" s="1624"/>
      <c r="P300" s="1624"/>
      <c r="AH300" s="1631">
        <v>0</v>
      </c>
    </row>
    <row s="1635" customFormat="1" customHeight="1" ht="18.75" hidden="1">
      <c r="A301" s="1780" t="s">
        <v>187</v>
      </c>
      <c r="B301" s="1780" t="s">
        <v>188</v>
      </c>
      <c r="C301" s="369"/>
      <c r="D301" s="2462"/>
      <c r="E301" s="2204"/>
      <c r="F301" s="2383" t="str">
        <f>INDEX(PT_DIFFERENTIATION_VTAR,MATCH(A301,PT_DIFFERENTIATION_VTAR_ID,0))</f>
        <v>Тарифы на услуги по передаче теплоносителя</v>
      </c>
      <c r="G301" s="2427" t="str">
        <f>INDEX(PT_DIFFERENTIATION_NTAR,MATCH(B301,PT_DIFFERENTIATION_NTAR_ID,0))</f>
        <v/>
      </c>
      <c r="H301" s="1862"/>
      <c r="I301" s="1739"/>
      <c r="J301" s="1773"/>
      <c r="K301" s="1778"/>
      <c r="L301" s="1862" t="s">
        <v>325</v>
      </c>
      <c r="M301" s="341"/>
      <c r="N301" s="334"/>
      <c r="O301" s="1624"/>
      <c r="P301" s="1624"/>
      <c r="AH301" s="1631">
        <v>0</v>
      </c>
    </row>
    <row s="1635" customFormat="1" customHeight="1" ht="18.75" hidden="1">
      <c r="A302" s="1780"/>
      <c r="B302" s="1780"/>
      <c r="C302" s="369" t="s">
        <v>1183</v>
      </c>
      <c r="D302" s="2462"/>
      <c r="E302" s="2204"/>
      <c r="F302" s="2383"/>
      <c r="G302" s="2427"/>
      <c r="H302" s="1500"/>
      <c r="I302" s="651" t="s">
        <v>1182</v>
      </c>
      <c r="J302" s="571"/>
      <c r="K302" s="1500"/>
      <c r="L302" s="214"/>
      <c r="M302" s="341"/>
      <c r="N302" s="334"/>
      <c r="O302" s="1624"/>
      <c r="P302" s="1624"/>
      <c r="AH302" s="1631">
        <v>0</v>
      </c>
    </row>
    <row s="1635" customFormat="1" customHeight="1" ht="0.75" hidden="1">
      <c r="A303" s="1780"/>
      <c r="B303" s="1780"/>
      <c r="C303" s="369" t="s">
        <v>1190</v>
      </c>
      <c r="D303" s="2462"/>
      <c r="E303" s="2204"/>
      <c r="F303" s="2383"/>
      <c r="G303" s="400"/>
      <c r="H303" s="1500"/>
      <c r="I303" s="651"/>
      <c r="J303" s="571"/>
      <c r="K303" s="1500"/>
      <c r="L303" s="214"/>
      <c r="M303" s="341"/>
      <c r="N303" s="334"/>
      <c r="O303" s="1624"/>
      <c r="P303" s="1624"/>
      <c r="AH303" s="1631">
        <v>0</v>
      </c>
    </row>
    <row s="1635" customFormat="1" customHeight="1" ht="18.75" hidden="1">
      <c r="A304" s="1780" t="s">
        <v>193</v>
      </c>
      <c r="B304" s="1780" t="s">
        <v>194</v>
      </c>
      <c r="C304" s="369"/>
      <c r="D304" s="2462"/>
      <c r="E304" s="2204"/>
      <c r="F304" s="2383"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427" t="str">
        <f>INDEX(PT_DIFFERENTIATION_NTAR,MATCH(B304,PT_DIFFERENTIATION_NTAR_ID,0))</f>
        <v/>
      </c>
      <c r="H304" s="1862"/>
      <c r="I304" s="1739"/>
      <c r="J304" s="1773"/>
      <c r="K304" s="1778"/>
      <c r="L304" s="1862" t="s">
        <v>325</v>
      </c>
      <c r="M304" s="341"/>
      <c r="N304" s="334"/>
      <c r="O304" s="1624"/>
      <c r="P304" s="1624"/>
      <c r="AH304" s="1631">
        <v>0</v>
      </c>
    </row>
    <row s="1635" customFormat="1" customHeight="1" ht="18.75" hidden="1">
      <c r="A305" s="1780"/>
      <c r="B305" s="1780"/>
      <c r="C305" s="369" t="s">
        <v>1183</v>
      </c>
      <c r="D305" s="2462"/>
      <c r="E305" s="2204"/>
      <c r="F305" s="2383"/>
      <c r="G305" s="2427"/>
      <c r="H305" s="1500"/>
      <c r="I305" s="651" t="s">
        <v>1182</v>
      </c>
      <c r="J305" s="571"/>
      <c r="K305" s="1500"/>
      <c r="L305" s="214"/>
      <c r="M305" s="341"/>
      <c r="N305" s="334"/>
      <c r="O305" s="1624"/>
      <c r="P305" s="1624"/>
      <c r="AH305" s="1631">
        <v>0</v>
      </c>
    </row>
    <row s="1635" customFormat="1" customHeight="1" ht="0.75" hidden="1">
      <c r="A306" s="1780"/>
      <c r="B306" s="1780"/>
      <c r="C306" s="369" t="s">
        <v>1190</v>
      </c>
      <c r="D306" s="2462"/>
      <c r="E306" s="2204"/>
      <c r="F306" s="2383"/>
      <c r="G306" s="400"/>
      <c r="H306" s="1500"/>
      <c r="I306" s="651"/>
      <c r="J306" s="571"/>
      <c r="K306" s="1500"/>
      <c r="L306" s="214"/>
      <c r="M306" s="341"/>
      <c r="N306" s="334"/>
      <c r="O306" s="1624"/>
      <c r="P306" s="1624"/>
      <c r="AH306" s="1631">
        <v>0</v>
      </c>
    </row>
    <row s="1635" customFormat="1" customHeight="1" ht="18.75" hidden="1">
      <c r="A307" s="1780" t="s">
        <v>199</v>
      </c>
      <c r="B307" s="1780" t="s">
        <v>200</v>
      </c>
      <c r="C307" s="369"/>
      <c r="D307" s="2462"/>
      <c r="E307" s="2204"/>
      <c r="F307" s="2383" t="str">
        <f>INDEX(PT_DIFFERENTIATION_VTAR,MATCH(A307,PT_DIFFERENTIATION_VTAR_ID,0))</f>
        <v>Плата за подключение (технологическое присоединение) к системе теплоснабжения</v>
      </c>
      <c r="G307" s="2427" t="str">
        <f>INDEX(PT_DIFFERENTIATION_NTAR,MATCH(B307,PT_DIFFERENTIATION_NTAR_ID,0))</f>
        <v/>
      </c>
      <c r="H307" s="1862"/>
      <c r="I307" s="1739"/>
      <c r="J307" s="1773"/>
      <c r="K307" s="1778"/>
      <c r="L307" s="1862" t="s">
        <v>325</v>
      </c>
      <c r="M307" s="341"/>
      <c r="N307" s="334"/>
      <c r="O307" s="1624"/>
      <c r="P307" s="1624"/>
      <c r="AH307" s="1631">
        <v>0</v>
      </c>
    </row>
    <row s="1635" customFormat="1" customHeight="1" ht="18.75" hidden="1">
      <c r="A308" s="1780"/>
      <c r="B308" s="1780"/>
      <c r="C308" s="369" t="s">
        <v>1183</v>
      </c>
      <c r="D308" s="2462"/>
      <c r="E308" s="2204"/>
      <c r="F308" s="2383"/>
      <c r="G308" s="2427"/>
      <c r="H308" s="1500"/>
      <c r="I308" s="651" t="s">
        <v>1182</v>
      </c>
      <c r="J308" s="571"/>
      <c r="K308" s="1500"/>
      <c r="L308" s="214"/>
      <c r="M308" s="341"/>
      <c r="N308" s="334"/>
      <c r="O308" s="1624"/>
      <c r="P308" s="1624"/>
      <c r="AH308" s="1631">
        <v>0</v>
      </c>
    </row>
    <row s="1635" customFormat="1" customHeight="1" ht="0.75" hidden="1">
      <c r="A309" s="1780"/>
      <c r="B309" s="1780"/>
      <c r="C309" s="369" t="s">
        <v>1190</v>
      </c>
      <c r="D309" s="2462"/>
      <c r="E309" s="2204"/>
      <c r="F309" s="2383"/>
      <c r="G309" s="400"/>
      <c r="H309" s="1500"/>
      <c r="I309" s="651"/>
      <c r="J309" s="571"/>
      <c r="K309" s="1500"/>
      <c r="L309" s="214"/>
      <c r="M309" s="341"/>
      <c r="N309" s="334"/>
      <c r="O309" s="1624"/>
      <c r="P309" s="1624"/>
      <c r="AH309" s="1631">
        <v>0</v>
      </c>
    </row>
    <row s="1635" customFormat="1" customHeight="1" ht="18.75" hidden="1">
      <c r="A310" s="1780" t="s">
        <v>205</v>
      </c>
      <c r="B310" s="1780" t="s">
        <v>206</v>
      </c>
      <c r="C310" s="369"/>
      <c r="D310" s="2462"/>
      <c r="E310" s="2204"/>
      <c r="F310" s="2383" t="str">
        <f>INDEX(PT_DIFFERENTIATION_VTAR,MATCH(A310,PT_DIFFERENTIATION_VTAR_ID,0))</f>
        <v>Плата за подключение (технологическое присоединение) к системе теплоснабжения (индивидуальная)</v>
      </c>
      <c r="G310" s="2427" t="str">
        <f>INDEX(PT_DIFFERENTIATION_NTAR,MATCH(B310,PT_DIFFERENTIATION_NTAR_ID,0))</f>
        <v/>
      </c>
      <c r="H310" s="1989"/>
      <c r="I310" s="1739"/>
      <c r="J310" s="1773"/>
      <c r="K310" s="1778"/>
      <c r="L310" s="1989" t="s">
        <v>325</v>
      </c>
      <c r="M310" s="341"/>
      <c r="N310" s="334"/>
      <c r="O310" s="1624"/>
      <c r="P310" s="1624"/>
      <c r="AH310" s="1631">
        <v>0</v>
      </c>
    </row>
    <row s="1635" customFormat="1" customHeight="1" ht="18.75" hidden="1">
      <c r="A311" s="1780"/>
      <c r="B311" s="1780"/>
      <c r="C311" s="369" t="s">
        <v>1183</v>
      </c>
      <c r="D311" s="2462"/>
      <c r="E311" s="2204"/>
      <c r="F311" s="2383"/>
      <c r="G311" s="2427"/>
      <c r="H311" s="1500"/>
      <c r="I311" s="651" t="s">
        <v>1182</v>
      </c>
      <c r="J311" s="571"/>
      <c r="K311" s="1500"/>
      <c r="L311" s="214"/>
      <c r="M311" s="341"/>
      <c r="N311" s="334"/>
      <c r="O311" s="1624"/>
      <c r="P311" s="1624"/>
      <c r="AH311" s="1631">
        <v>0</v>
      </c>
    </row>
    <row s="1635" customFormat="1" customHeight="1" ht="0.75" hidden="1">
      <c r="A312" s="1780"/>
      <c r="B312" s="1780"/>
      <c r="C312" s="369" t="s">
        <v>1190</v>
      </c>
      <c r="D312" s="2462"/>
      <c r="E312" s="2204"/>
      <c r="F312" s="2383"/>
      <c r="G312" s="400"/>
      <c r="H312" s="1500"/>
      <c r="I312" s="651"/>
      <c r="J312" s="571"/>
      <c r="K312" s="1500"/>
      <c r="L312" s="214"/>
      <c r="M312" s="341"/>
      <c r="N312" s="334"/>
      <c r="O312" s="1624"/>
      <c r="P312" s="1624"/>
      <c r="AH312" s="1631">
        <v>0</v>
      </c>
    </row>
    <row s="1635" customFormat="1" customHeight="1" ht="18.75" hidden="1">
      <c r="A313" s="1780" t="s">
        <v>225</v>
      </c>
      <c r="B313" s="1780" t="s">
        <v>226</v>
      </c>
      <c r="C313" s="369"/>
      <c r="D313" s="2462"/>
      <c r="E313" s="2204"/>
      <c r="F313" s="2383" t="str">
        <f>INDEX(PT_DIFFERENTIATION_VTAR,MATCH(A313,PT_DIFFERENTIATION_VTAR_ID,0))</f>
        <v>Тариф на питьевую воду (питьевое водоснабжение)</v>
      </c>
      <c r="G313" s="2427" t="str">
        <f>INDEX(PT_DIFFERENTIATION_NTAR,MATCH(B313,PT_DIFFERENTIATION_NTAR_ID,0))</f>
        <v/>
      </c>
      <c r="H313" s="1862"/>
      <c r="I313" s="1739"/>
      <c r="J313" s="1773"/>
      <c r="K313" s="1778"/>
      <c r="L313" s="1862" t="s">
        <v>325</v>
      </c>
      <c r="M313" s="341"/>
      <c r="N313" s="334"/>
      <c r="O313" s="1624"/>
      <c r="P313" s="1624"/>
      <c r="AH313" s="1631">
        <v>0</v>
      </c>
    </row>
    <row s="1635" customFormat="1" customHeight="1" ht="18.75" hidden="1">
      <c r="A314" s="1780"/>
      <c r="B314" s="1780"/>
      <c r="C314" s="369" t="s">
        <v>1183</v>
      </c>
      <c r="D314" s="2462"/>
      <c r="E314" s="2204"/>
      <c r="F314" s="2383"/>
      <c r="G314" s="2427"/>
      <c r="H314" s="1500"/>
      <c r="I314" s="651" t="s">
        <v>1182</v>
      </c>
      <c r="J314" s="571"/>
      <c r="K314" s="1500"/>
      <c r="L314" s="214"/>
      <c r="M314" s="341"/>
      <c r="N314" s="334"/>
      <c r="O314" s="1624"/>
      <c r="P314" s="1624"/>
      <c r="AH314" s="1631">
        <v>0</v>
      </c>
    </row>
    <row s="1635" customFormat="1" customHeight="1" ht="0.75" hidden="1">
      <c r="A315" s="1780"/>
      <c r="B315" s="1780"/>
      <c r="C315" s="369" t="s">
        <v>1190</v>
      </c>
      <c r="D315" s="2462"/>
      <c r="E315" s="2204"/>
      <c r="F315" s="2383"/>
      <c r="G315" s="400"/>
      <c r="H315" s="1500"/>
      <c r="I315" s="651"/>
      <c r="J315" s="571"/>
      <c r="K315" s="1500"/>
      <c r="L315" s="214"/>
      <c r="M315" s="341"/>
      <c r="N315" s="334"/>
      <c r="O315" s="1624"/>
      <c r="P315" s="1624"/>
      <c r="AH315" s="1631">
        <v>0</v>
      </c>
    </row>
    <row s="1635" customFormat="1" customHeight="1" ht="18.75" hidden="1">
      <c r="A316" s="1780" t="s">
        <v>230</v>
      </c>
      <c r="B316" s="1780" t="s">
        <v>231</v>
      </c>
      <c r="C316" s="369"/>
      <c r="D316" s="2462"/>
      <c r="E316" s="2204"/>
      <c r="F316" s="2383" t="str">
        <f>INDEX(PT_DIFFERENTIATION_VTAR,MATCH(A316,PT_DIFFERENTIATION_VTAR_ID,0))</f>
        <v>Тариф на техническую воду</v>
      </c>
      <c r="G316" s="2427" t="str">
        <f>INDEX(PT_DIFFERENTIATION_NTAR,MATCH(B316,PT_DIFFERENTIATION_NTAR_ID,0))</f>
        <v/>
      </c>
      <c r="H316" s="1862"/>
      <c r="I316" s="1739"/>
      <c r="J316" s="1773"/>
      <c r="K316" s="1778"/>
      <c r="L316" s="1862" t="s">
        <v>325</v>
      </c>
      <c r="M316" s="341"/>
      <c r="N316" s="334"/>
      <c r="O316" s="1624"/>
      <c r="P316" s="1624"/>
      <c r="AH316" s="1631">
        <v>0</v>
      </c>
    </row>
    <row s="1635" customFormat="1" customHeight="1" ht="18.75" hidden="1">
      <c r="A317" s="1780"/>
      <c r="B317" s="1780"/>
      <c r="C317" s="369" t="s">
        <v>1183</v>
      </c>
      <c r="D317" s="2462"/>
      <c r="E317" s="2204"/>
      <c r="F317" s="2383"/>
      <c r="G317" s="2427"/>
      <c r="H317" s="1500"/>
      <c r="I317" s="651" t="s">
        <v>1182</v>
      </c>
      <c r="J317" s="571"/>
      <c r="K317" s="1500"/>
      <c r="L317" s="214"/>
      <c r="M317" s="341"/>
      <c r="N317" s="334"/>
      <c r="O317" s="1624"/>
      <c r="P317" s="1624"/>
      <c r="AH317" s="1631">
        <v>0</v>
      </c>
    </row>
    <row s="1635" customFormat="1" customHeight="1" ht="0.75" hidden="1">
      <c r="A318" s="1780"/>
      <c r="B318" s="1780"/>
      <c r="C318" s="369" t="s">
        <v>1190</v>
      </c>
      <c r="D318" s="2462"/>
      <c r="E318" s="2204"/>
      <c r="F318" s="2383"/>
      <c r="G318" s="400"/>
      <c r="H318" s="1500"/>
      <c r="I318" s="651"/>
      <c r="J318" s="571"/>
      <c r="K318" s="1500"/>
      <c r="L318" s="214"/>
      <c r="M318" s="341"/>
      <c r="N318" s="334"/>
      <c r="O318" s="1624"/>
      <c r="P318" s="1624"/>
      <c r="AH318" s="1631">
        <v>0</v>
      </c>
    </row>
    <row s="1635" customFormat="1" customHeight="1" ht="18.75" hidden="1">
      <c r="A319" s="1780" t="s">
        <v>235</v>
      </c>
      <c r="B319" s="1780" t="s">
        <v>236</v>
      </c>
      <c r="C319" s="369"/>
      <c r="D319" s="2462"/>
      <c r="E319" s="2204"/>
      <c r="F319" s="2383" t="str">
        <f>INDEX(PT_DIFFERENTIATION_VTAR,MATCH(A319,PT_DIFFERENTIATION_VTAR_ID,0))</f>
        <v>Тариф на транспортировку воды</v>
      </c>
      <c r="G319" s="2427" t="str">
        <f>INDEX(PT_DIFFERENTIATION_NTAR,MATCH(B319,PT_DIFFERENTIATION_NTAR_ID,0))</f>
        <v/>
      </c>
      <c r="H319" s="1862"/>
      <c r="I319" s="1739"/>
      <c r="J319" s="1773"/>
      <c r="K319" s="1778"/>
      <c r="L319" s="1862" t="s">
        <v>325</v>
      </c>
      <c r="M319" s="341"/>
      <c r="N319" s="334"/>
      <c r="O319" s="1624"/>
      <c r="P319" s="1624"/>
      <c r="AH319" s="1631">
        <v>0</v>
      </c>
    </row>
    <row s="1635" customFormat="1" customHeight="1" ht="18.75" hidden="1">
      <c r="A320" s="1780"/>
      <c r="B320" s="1780"/>
      <c r="C320" s="369" t="s">
        <v>1183</v>
      </c>
      <c r="D320" s="2462"/>
      <c r="E320" s="2204"/>
      <c r="F320" s="2383"/>
      <c r="G320" s="2427"/>
      <c r="H320" s="1500"/>
      <c r="I320" s="651" t="s">
        <v>1182</v>
      </c>
      <c r="J320" s="571"/>
      <c r="K320" s="1500"/>
      <c r="L320" s="214"/>
      <c r="M320" s="341"/>
      <c r="N320" s="334"/>
      <c r="O320" s="1624"/>
      <c r="P320" s="1624"/>
      <c r="AH320" s="1631">
        <v>0</v>
      </c>
    </row>
    <row s="1635" customFormat="1" customHeight="1" ht="0.75" hidden="1">
      <c r="A321" s="1780"/>
      <c r="B321" s="1780"/>
      <c r="C321" s="369" t="s">
        <v>1190</v>
      </c>
      <c r="D321" s="2462"/>
      <c r="E321" s="2204"/>
      <c r="F321" s="2383"/>
      <c r="G321" s="400"/>
      <c r="H321" s="1500"/>
      <c r="I321" s="651"/>
      <c r="J321" s="571"/>
      <c r="K321" s="1500"/>
      <c r="L321" s="214"/>
      <c r="M321" s="341"/>
      <c r="N321" s="334"/>
      <c r="O321" s="1624"/>
      <c r="P321" s="1624"/>
      <c r="AH321" s="1631">
        <v>0</v>
      </c>
    </row>
    <row s="1635" customFormat="1" customHeight="1" ht="18.75" hidden="1">
      <c r="A322" s="1780" t="s">
        <v>240</v>
      </c>
      <c r="B322" s="1780" t="s">
        <v>241</v>
      </c>
      <c r="C322" s="369"/>
      <c r="D322" s="2462"/>
      <c r="E322" s="2204"/>
      <c r="F322" s="2383" t="str">
        <f>INDEX(PT_DIFFERENTIATION_VTAR,MATCH(A322,PT_DIFFERENTIATION_VTAR_ID,0))</f>
        <v>Тариф на подвоз воды</v>
      </c>
      <c r="G322" s="2427" t="str">
        <f>INDEX(PT_DIFFERENTIATION_NTAR,MATCH(B322,PT_DIFFERENTIATION_NTAR_ID,0))</f>
        <v/>
      </c>
      <c r="H322" s="1862"/>
      <c r="I322" s="1739"/>
      <c r="J322" s="1773"/>
      <c r="K322" s="1778"/>
      <c r="L322" s="1862" t="s">
        <v>325</v>
      </c>
      <c r="M322" s="341"/>
      <c r="N322" s="334"/>
      <c r="O322" s="1624"/>
      <c r="P322" s="1624"/>
      <c r="AH322" s="1631">
        <v>0</v>
      </c>
    </row>
    <row s="1635" customFormat="1" customHeight="1" ht="18.75" hidden="1">
      <c r="A323" s="1780"/>
      <c r="B323" s="1780"/>
      <c r="C323" s="369" t="s">
        <v>1183</v>
      </c>
      <c r="D323" s="2462"/>
      <c r="E323" s="2204"/>
      <c r="F323" s="2383"/>
      <c r="G323" s="2427"/>
      <c r="H323" s="1500"/>
      <c r="I323" s="651" t="s">
        <v>1182</v>
      </c>
      <c r="J323" s="571"/>
      <c r="K323" s="1500"/>
      <c r="L323" s="214"/>
      <c r="M323" s="341"/>
      <c r="N323" s="334"/>
      <c r="O323" s="1624"/>
      <c r="P323" s="1624"/>
      <c r="AH323" s="1631">
        <v>0</v>
      </c>
    </row>
    <row s="1635" customFormat="1" customHeight="1" ht="0.75" hidden="1">
      <c r="A324" s="1780"/>
      <c r="B324" s="1780"/>
      <c r="C324" s="369" t="s">
        <v>1190</v>
      </c>
      <c r="D324" s="2462"/>
      <c r="E324" s="2204"/>
      <c r="F324" s="2383"/>
      <c r="G324" s="400"/>
      <c r="H324" s="1500"/>
      <c r="I324" s="651"/>
      <c r="J324" s="571"/>
      <c r="K324" s="1500"/>
      <c r="L324" s="214"/>
      <c r="M324" s="341"/>
      <c r="N324" s="334"/>
      <c r="O324" s="1624"/>
      <c r="P324" s="1624"/>
      <c r="AH324" s="1631">
        <v>0</v>
      </c>
    </row>
    <row s="1635" customFormat="1" customHeight="1" ht="18.75" hidden="1">
      <c r="A325" s="1780" t="s">
        <v>245</v>
      </c>
      <c r="B325" s="1780" t="s">
        <v>246</v>
      </c>
      <c r="C325" s="369"/>
      <c r="D325" s="2462"/>
      <c r="E325" s="2204"/>
      <c r="F325" s="2383"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427" t="str">
        <f>INDEX(PT_DIFFERENTIATION_NTAR,MATCH(B325,PT_DIFFERENTIATION_NTAR_ID,0))</f>
        <v/>
      </c>
      <c r="H325" s="1862"/>
      <c r="I325" s="1739"/>
      <c r="J325" s="1773"/>
      <c r="K325" s="1778"/>
      <c r="L325" s="1862" t="s">
        <v>325</v>
      </c>
      <c r="M325" s="341"/>
      <c r="N325" s="334"/>
      <c r="O325" s="1624"/>
      <c r="P325" s="1624"/>
      <c r="AH325" s="1631">
        <v>0</v>
      </c>
    </row>
    <row s="1635" customFormat="1" customHeight="1" ht="18.75" hidden="1">
      <c r="A326" s="1780"/>
      <c r="B326" s="1780"/>
      <c r="C326" s="369" t="s">
        <v>1183</v>
      </c>
      <c r="D326" s="2462"/>
      <c r="E326" s="2204"/>
      <c r="F326" s="2383"/>
      <c r="G326" s="2427"/>
      <c r="H326" s="1500"/>
      <c r="I326" s="651" t="s">
        <v>1182</v>
      </c>
      <c r="J326" s="571"/>
      <c r="K326" s="1500"/>
      <c r="L326" s="214"/>
      <c r="M326" s="341"/>
      <c r="N326" s="334"/>
      <c r="O326" s="1624"/>
      <c r="P326" s="1624"/>
      <c r="AH326" s="1631">
        <v>0</v>
      </c>
    </row>
    <row s="1635" customFormat="1" customHeight="1" ht="0.75" hidden="1">
      <c r="A327" s="1780"/>
      <c r="B327" s="1780"/>
      <c r="C327" s="369" t="s">
        <v>1190</v>
      </c>
      <c r="D327" s="2462"/>
      <c r="E327" s="2204"/>
      <c r="F327" s="2383"/>
      <c r="G327" s="400"/>
      <c r="H327" s="1500"/>
      <c r="I327" s="651"/>
      <c r="J327" s="571"/>
      <c r="K327" s="1500"/>
      <c r="L327" s="214"/>
      <c r="M327" s="341"/>
      <c r="N327" s="334"/>
      <c r="O327" s="1624"/>
      <c r="P327" s="1624"/>
      <c r="AH327" s="1631">
        <v>0</v>
      </c>
    </row>
    <row s="1635" customFormat="1" customHeight="1" ht="18.75" hidden="1">
      <c r="A328" s="1780" t="s">
        <v>253</v>
      </c>
      <c r="B328" s="1780" t="s">
        <v>254</v>
      </c>
      <c r="C328" s="369"/>
      <c r="D328" s="2462"/>
      <c r="E328" s="2204"/>
      <c r="F328" s="2383" t="str">
        <f>INDEX(PT_DIFFERENTIATION_VTAR,MATCH(A328,PT_DIFFERENTIATION_VTAR_ID,0))</f>
        <v>Тариф на горячую воду (горячее водоснабжение)</v>
      </c>
      <c r="G328" s="2427" t="str">
        <f>INDEX(PT_DIFFERENTIATION_NTAR,MATCH(B328,PT_DIFFERENTIATION_NTAR_ID,0))</f>
        <v>Тариф на горячую воду в закрытой системе горячего водоснабжения, поставляемую потребителям
</v>
      </c>
      <c r="H328" s="1862"/>
      <c r="I328" s="1739"/>
      <c r="J328" s="1773"/>
      <c r="K328" s="1778"/>
      <c r="L328" s="1862" t="s">
        <v>325</v>
      </c>
      <c r="M328" s="341"/>
      <c r="N328" s="334"/>
      <c r="O328" s="1624"/>
      <c r="P328" s="1624"/>
      <c r="AH328" s="1631">
        <v>0</v>
      </c>
    </row>
    <row s="1635" customFormat="1" customHeight="1" ht="18.75" hidden="1">
      <c r="A329" s="1780"/>
      <c r="B329" s="1780"/>
      <c r="C329" s="369" t="s">
        <v>1183</v>
      </c>
      <c r="D329" s="2462"/>
      <c r="E329" s="2204"/>
      <c r="F329" s="2383"/>
      <c r="G329" s="2427"/>
      <c r="H329" s="1500"/>
      <c r="I329" s="651" t="s">
        <v>1182</v>
      </c>
      <c r="J329" s="571"/>
      <c r="K329" s="1500"/>
      <c r="L329" s="214"/>
      <c r="M329" s="341"/>
      <c r="N329" s="334"/>
      <c r="O329" s="1624"/>
      <c r="P329" s="1624"/>
      <c r="AH329" s="1631">
        <v>0</v>
      </c>
    </row>
    <row s="1635" customFormat="1" customHeight="1" ht="18.75">
      <c r="A330" s="1823" t="s">
        <v>253</v>
      </c>
      <c r="B330" s="1823" t="s">
        <v>262</v>
      </c>
      <c r="C330" s="1687"/>
      <c r="D330" s="344"/>
      <c r="E330" s="1031"/>
      <c r="F330" s="1031"/>
      <c r="G330" s="2427" t="str">
        <f>INDEX(PT_DIFFERENTIATION_NTAR,MATCH(B330,PT_DIFFERENTIATION_NTAR_ID,0))</f>
        <v>Тариф на горячую воду в закрытой системе горячего водоснабжения, поставляемую группе потребителей "население"
</v>
      </c>
      <c r="H330" s="2271"/>
      <c r="I330" s="1739"/>
      <c r="J330" s="1773"/>
      <c r="K330" s="1778"/>
      <c r="L330" s="2271" t="s">
        <v>325</v>
      </c>
      <c r="M330" s="2318"/>
      <c r="N330" s="618"/>
      <c r="O330" s="1624"/>
      <c r="P330" s="1624"/>
      <c r="Q330" s="1635"/>
      <c r="R330" s="1635"/>
      <c r="S330" s="1635"/>
      <c r="T330" s="1635"/>
      <c r="U330" s="1635"/>
      <c r="V330" s="1635"/>
      <c r="W330" s="1635"/>
      <c r="X330" s="1635"/>
      <c r="Y330" s="1635"/>
      <c r="Z330" s="1635"/>
      <c r="AA330" s="1635"/>
      <c r="AB330" s="1635"/>
      <c r="AC330" s="1635"/>
      <c r="AD330" s="1635"/>
      <c r="AE330" s="1635"/>
      <c r="AF330" s="1635"/>
      <c r="AG330" s="1635"/>
      <c r="AH330" s="1635">
        <v>0</v>
      </c>
    </row>
    <row s="1635" customFormat="1" customHeight="1" ht="18.75">
      <c r="A331" s="1823"/>
      <c r="B331" s="1823"/>
      <c r="C331" s="1687" t="s">
        <v>1183</v>
      </c>
      <c r="D331" s="344"/>
      <c r="E331" s="1031"/>
      <c r="F331" s="1031"/>
      <c r="G331" s="2427"/>
      <c r="H331" s="3933"/>
      <c r="I331" s="3934" t="s">
        <v>1182</v>
      </c>
      <c r="J331" s="3935"/>
      <c r="K331" s="3936"/>
      <c r="L331" s="3937"/>
      <c r="M331" s="2318"/>
      <c r="N331" s="618"/>
      <c r="O331" s="1624"/>
      <c r="P331" s="1624"/>
      <c r="Q331" s="1635"/>
      <c r="R331" s="1635"/>
      <c r="S331" s="1635"/>
      <c r="T331" s="1635"/>
      <c r="U331" s="1635"/>
      <c r="V331" s="1635"/>
      <c r="W331" s="1635"/>
      <c r="X331" s="1635"/>
      <c r="Y331" s="1635"/>
      <c r="Z331" s="1635"/>
      <c r="AA331" s="1635"/>
      <c r="AB331" s="1635"/>
      <c r="AC331" s="1635"/>
      <c r="AD331" s="1635"/>
      <c r="AE331" s="1635"/>
      <c r="AF331" s="1635"/>
      <c r="AG331" s="1635"/>
      <c r="AH331" s="1635">
        <v>0</v>
      </c>
    </row>
    <row s="1635" customFormat="1" customHeight="1" ht="18.75">
      <c r="A332" s="1823" t="s">
        <v>253</v>
      </c>
      <c r="B332" s="1823" t="s">
        <v>268</v>
      </c>
      <c r="C332" s="1687"/>
      <c r="D332" s="344"/>
      <c r="E332" s="1031"/>
      <c r="F332" s="1031"/>
      <c r="G332" s="2427" t="str">
        <f>INDEX(PT_DIFFERENTIATION_NTAR,MATCH(B332,PT_DIFFERENTIATION_NTAR_ID,0))</f>
        <v>Тариф на горячую воду в закрытой системе горячего водоснабжения, поставляемую группе потребителей "потребители (кроме населения)"
</v>
      </c>
      <c r="H332" s="2271"/>
      <c r="I332" s="1739"/>
      <c r="J332" s="1773"/>
      <c r="K332" s="1778"/>
      <c r="L332" s="2271" t="s">
        <v>325</v>
      </c>
      <c r="M332" s="2318"/>
      <c r="N332" s="618"/>
      <c r="O332" s="1624"/>
      <c r="P332" s="1624"/>
      <c r="Q332" s="1635"/>
      <c r="R332" s="1635"/>
      <c r="S332" s="1635"/>
      <c r="T332" s="1635"/>
      <c r="U332" s="1635"/>
      <c r="V332" s="1635"/>
      <c r="W332" s="1635"/>
      <c r="X332" s="1635"/>
      <c r="Y332" s="1635"/>
      <c r="Z332" s="1635"/>
      <c r="AA332" s="1635"/>
      <c r="AB332" s="1635"/>
      <c r="AC332" s="1635"/>
      <c r="AD332" s="1635"/>
      <c r="AE332" s="1635"/>
      <c r="AF332" s="1635"/>
      <c r="AG332" s="1635"/>
      <c r="AH332" s="1635">
        <v>0</v>
      </c>
    </row>
    <row s="1635" customFormat="1" customHeight="1" ht="18.75">
      <c r="A333" s="1823"/>
      <c r="B333" s="1823"/>
      <c r="C333" s="1687" t="s">
        <v>1183</v>
      </c>
      <c r="D333" s="344"/>
      <c r="E333" s="1031"/>
      <c r="F333" s="1031"/>
      <c r="G333" s="2427"/>
      <c r="H333" s="3938"/>
      <c r="I333" s="3939" t="s">
        <v>1182</v>
      </c>
      <c r="J333" s="3940"/>
      <c r="K333" s="3941"/>
      <c r="L333" s="3942"/>
      <c r="M333" s="2318"/>
      <c r="N333" s="618"/>
      <c r="O333" s="1624"/>
      <c r="P333" s="1624"/>
      <c r="Q333" s="1635"/>
      <c r="R333" s="1635"/>
      <c r="S333" s="1635"/>
      <c r="T333" s="1635"/>
      <c r="U333" s="1635"/>
      <c r="V333" s="1635"/>
      <c r="W333" s="1635"/>
      <c r="X333" s="1635"/>
      <c r="Y333" s="1635"/>
      <c r="Z333" s="1635"/>
      <c r="AA333" s="1635"/>
      <c r="AB333" s="1635"/>
      <c r="AC333" s="1635"/>
      <c r="AD333" s="1635"/>
      <c r="AE333" s="1635"/>
      <c r="AF333" s="1635"/>
      <c r="AG333" s="1635"/>
      <c r="AH333" s="1635">
        <v>0</v>
      </c>
    </row>
    <row s="1635" customFormat="1" customHeight="1" ht="0.75" hidden="1">
      <c r="A334" s="1780"/>
      <c r="B334" s="1780"/>
      <c r="C334" s="369" t="s">
        <v>1190</v>
      </c>
      <c r="D334" s="2462"/>
      <c r="E334" s="2204"/>
      <c r="F334" s="2383"/>
      <c r="G334" s="400"/>
      <c r="H334" s="1500"/>
      <c r="I334" s="651"/>
      <c r="J334" s="571"/>
      <c r="K334" s="1500"/>
      <c r="L334" s="214"/>
      <c r="M334" s="341"/>
      <c r="N334" s="334"/>
      <c r="O334" s="1624"/>
      <c r="P334" s="1624"/>
      <c r="AH334" s="1631">
        <v>0</v>
      </c>
    </row>
    <row s="1635" customFormat="1" customHeight="1" ht="18.75" hidden="1">
      <c r="A335" s="1780" t="s">
        <v>274</v>
      </c>
      <c r="B335" s="1780" t="s">
        <v>275</v>
      </c>
      <c r="C335" s="369"/>
      <c r="D335" s="2462"/>
      <c r="E335" s="2204"/>
      <c r="F335" s="2383" t="str">
        <f>INDEX(PT_DIFFERENTIATION_VTAR,MATCH(A335,PT_DIFFERENTIATION_VTAR_ID,0))</f>
        <v>Тариф на транспортировку горячей воды</v>
      </c>
      <c r="G335" s="2427" t="str">
        <f>INDEX(PT_DIFFERENTIATION_NTAR,MATCH(B335,PT_DIFFERENTIATION_NTAR_ID,0))</f>
        <v/>
      </c>
      <c r="H335" s="1862"/>
      <c r="I335" s="1739"/>
      <c r="J335" s="1773"/>
      <c r="K335" s="1778"/>
      <c r="L335" s="1862" t="s">
        <v>325</v>
      </c>
      <c r="M335" s="341"/>
      <c r="N335" s="334"/>
      <c r="O335" s="1624"/>
      <c r="P335" s="1624"/>
      <c r="AH335" s="1631">
        <v>0</v>
      </c>
    </row>
    <row s="1635" customFormat="1" customHeight="1" ht="18.75" hidden="1">
      <c r="A336" s="1780"/>
      <c r="B336" s="1780"/>
      <c r="C336" s="369" t="s">
        <v>1183</v>
      </c>
      <c r="D336" s="2462"/>
      <c r="E336" s="2204"/>
      <c r="F336" s="2383"/>
      <c r="G336" s="2427"/>
      <c r="H336" s="1500"/>
      <c r="I336" s="651" t="s">
        <v>1182</v>
      </c>
      <c r="J336" s="571"/>
      <c r="K336" s="1500"/>
      <c r="L336" s="214"/>
      <c r="M336" s="341"/>
      <c r="N336" s="334"/>
      <c r="O336" s="1624"/>
      <c r="P336" s="1624"/>
      <c r="AH336" s="1631">
        <v>0</v>
      </c>
    </row>
    <row s="1635" customFormat="1" customHeight="1" ht="0.75" hidden="1">
      <c r="A337" s="1780"/>
      <c r="B337" s="1780"/>
      <c r="C337" s="369" t="s">
        <v>1190</v>
      </c>
      <c r="D337" s="2462"/>
      <c r="E337" s="2204"/>
      <c r="F337" s="2383"/>
      <c r="G337" s="400"/>
      <c r="H337" s="1500"/>
      <c r="I337" s="651"/>
      <c r="J337" s="571"/>
      <c r="K337" s="1500"/>
      <c r="L337" s="214"/>
      <c r="M337" s="341"/>
      <c r="N337" s="334"/>
      <c r="O337" s="1624"/>
      <c r="P337" s="1624"/>
      <c r="AH337" s="1631">
        <v>0</v>
      </c>
    </row>
    <row s="1635" customFormat="1" customHeight="1" ht="18.75" hidden="1">
      <c r="A338" s="1780" t="s">
        <v>279</v>
      </c>
      <c r="B338" s="1780" t="s">
        <v>280</v>
      </c>
      <c r="C338" s="369"/>
      <c r="D338" s="2462"/>
      <c r="E338" s="2204"/>
      <c r="F338" s="2383"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7" t="str">
        <f>INDEX(PT_DIFFERENTIATION_NTAR,MATCH(B338,PT_DIFFERENTIATION_NTAR_ID,0))</f>
        <v/>
      </c>
      <c r="H338" s="1862"/>
      <c r="I338" s="1739"/>
      <c r="J338" s="1773"/>
      <c r="K338" s="1778"/>
      <c r="L338" s="1862" t="s">
        <v>325</v>
      </c>
      <c r="M338" s="341"/>
      <c r="N338" s="334"/>
      <c r="O338" s="1624"/>
      <c r="P338" s="1624"/>
      <c r="AH338" s="1631">
        <v>0</v>
      </c>
    </row>
    <row s="1635" customFormat="1" customHeight="1" ht="18.75" hidden="1">
      <c r="A339" s="1780"/>
      <c r="B339" s="1780"/>
      <c r="C339" s="369" t="s">
        <v>1183</v>
      </c>
      <c r="D339" s="2462"/>
      <c r="E339" s="2204"/>
      <c r="F339" s="2383"/>
      <c r="G339" s="2427"/>
      <c r="H339" s="1500"/>
      <c r="I339" s="651" t="s">
        <v>1182</v>
      </c>
      <c r="J339" s="571"/>
      <c r="K339" s="1500"/>
      <c r="L339" s="214"/>
      <c r="M339" s="341"/>
      <c r="N339" s="334"/>
      <c r="O339" s="1624"/>
      <c r="P339" s="1624"/>
      <c r="AH339" s="1631">
        <v>0</v>
      </c>
    </row>
    <row s="1635" customFormat="1" customHeight="1" ht="0.75" hidden="1">
      <c r="A340" s="1780"/>
      <c r="B340" s="1780"/>
      <c r="C340" s="369" t="s">
        <v>1190</v>
      </c>
      <c r="D340" s="2462"/>
      <c r="E340" s="2204"/>
      <c r="F340" s="2383"/>
      <c r="G340" s="400"/>
      <c r="H340" s="1500"/>
      <c r="I340" s="651"/>
      <c r="J340" s="571"/>
      <c r="K340" s="1500"/>
      <c r="L340" s="214"/>
      <c r="M340" s="341"/>
      <c r="N340" s="334"/>
      <c r="O340" s="1624"/>
      <c r="P340" s="1624"/>
      <c r="AH340" s="1631">
        <v>0</v>
      </c>
    </row>
    <row s="1635" customFormat="1" customHeight="1" ht="18.75" hidden="1">
      <c r="A341" s="1780" t="s">
        <v>284</v>
      </c>
      <c r="B341" s="1780" t="s">
        <v>285</v>
      </c>
      <c r="C341" s="369"/>
      <c r="D341" s="2462"/>
      <c r="E341" s="2204"/>
      <c r="F341" s="2383" t="str">
        <f>INDEX(PT_DIFFERENTIATION_VTAR,MATCH(A341,PT_DIFFERENTIATION_VTAR_ID,0))</f>
        <v>Тариф на водоотведение</v>
      </c>
      <c r="G341" s="2427" t="str">
        <f>INDEX(PT_DIFFERENTIATION_NTAR,MATCH(B341,PT_DIFFERENTIATION_NTAR_ID,0))</f>
        <v/>
      </c>
      <c r="H341" s="1862"/>
      <c r="I341" s="1739"/>
      <c r="J341" s="1773"/>
      <c r="K341" s="1778"/>
      <c r="L341" s="1862" t="s">
        <v>325</v>
      </c>
      <c r="M341" s="341"/>
      <c r="N341" s="334"/>
      <c r="O341" s="1624"/>
      <c r="P341" s="1624"/>
      <c r="AH341" s="1631">
        <v>0</v>
      </c>
    </row>
    <row s="1635" customFormat="1" customHeight="1" ht="18.75" hidden="1">
      <c r="A342" s="1780"/>
      <c r="B342" s="1780"/>
      <c r="C342" s="369" t="s">
        <v>1183</v>
      </c>
      <c r="D342" s="2462"/>
      <c r="E342" s="2204"/>
      <c r="F342" s="2383"/>
      <c r="G342" s="2427"/>
      <c r="H342" s="1500"/>
      <c r="I342" s="651" t="s">
        <v>1182</v>
      </c>
      <c r="J342" s="571"/>
      <c r="K342" s="1500"/>
      <c r="L342" s="214"/>
      <c r="M342" s="341"/>
      <c r="N342" s="334"/>
      <c r="O342" s="1624"/>
      <c r="P342" s="1624"/>
      <c r="AH342" s="1631">
        <v>0</v>
      </c>
    </row>
    <row s="1635" customFormat="1" customHeight="1" ht="0.75" hidden="1">
      <c r="A343" s="1780"/>
      <c r="B343" s="1780"/>
      <c r="C343" s="369" t="s">
        <v>1190</v>
      </c>
      <c r="D343" s="2462"/>
      <c r="E343" s="2204"/>
      <c r="F343" s="2383"/>
      <c r="G343" s="400"/>
      <c r="H343" s="1500"/>
      <c r="I343" s="651"/>
      <c r="J343" s="571"/>
      <c r="K343" s="1500"/>
      <c r="L343" s="214"/>
      <c r="M343" s="341"/>
      <c r="N343" s="334"/>
      <c r="O343" s="1624"/>
      <c r="P343" s="1624"/>
      <c r="AH343" s="1631">
        <v>0</v>
      </c>
    </row>
    <row s="1635" customFormat="1" customHeight="1" ht="18.75" hidden="1">
      <c r="A344" s="1780" t="s">
        <v>289</v>
      </c>
      <c r="B344" s="1780" t="s">
        <v>290</v>
      </c>
      <c r="C344" s="369"/>
      <c r="D344" s="2462"/>
      <c r="E344" s="2204"/>
      <c r="F344" s="2383" t="str">
        <f>INDEX(PT_DIFFERENTIATION_VTAR,MATCH(A344,PT_DIFFERENTIATION_VTAR_ID,0))</f>
        <v>Тариф на транспортировку сточных вод</v>
      </c>
      <c r="G344" s="2427" t="str">
        <f>INDEX(PT_DIFFERENTIATION_NTAR,MATCH(B344,PT_DIFFERENTIATION_NTAR_ID,0))</f>
        <v/>
      </c>
      <c r="H344" s="1862"/>
      <c r="I344" s="1739"/>
      <c r="J344" s="1773"/>
      <c r="K344" s="1778"/>
      <c r="L344" s="1862" t="s">
        <v>325</v>
      </c>
      <c r="M344" s="341"/>
      <c r="N344" s="334"/>
      <c r="O344" s="1624"/>
      <c r="P344" s="1624"/>
      <c r="AH344" s="1631">
        <v>0</v>
      </c>
    </row>
    <row s="1635" customFormat="1" customHeight="1" ht="18.75" hidden="1">
      <c r="A345" s="1780"/>
      <c r="B345" s="1780"/>
      <c r="C345" s="369" t="s">
        <v>1183</v>
      </c>
      <c r="D345" s="2462"/>
      <c r="E345" s="2204"/>
      <c r="F345" s="2383"/>
      <c r="G345" s="2427"/>
      <c r="H345" s="1500"/>
      <c r="I345" s="651" t="s">
        <v>1182</v>
      </c>
      <c r="J345" s="571"/>
      <c r="K345" s="1500"/>
      <c r="L345" s="214"/>
      <c r="M345" s="341"/>
      <c r="N345" s="334"/>
      <c r="O345" s="1624"/>
      <c r="P345" s="1624"/>
      <c r="AH345" s="1631">
        <v>0</v>
      </c>
    </row>
    <row s="1635" customFormat="1" customHeight="1" ht="0.75" hidden="1">
      <c r="A346" s="1780"/>
      <c r="B346" s="1780"/>
      <c r="C346" s="369" t="s">
        <v>1190</v>
      </c>
      <c r="D346" s="2462"/>
      <c r="E346" s="2204"/>
      <c r="F346" s="2383"/>
      <c r="G346" s="400"/>
      <c r="H346" s="1500"/>
      <c r="I346" s="651"/>
      <c r="J346" s="571"/>
      <c r="K346" s="1500"/>
      <c r="L346" s="214"/>
      <c r="M346" s="341"/>
      <c r="N346" s="334"/>
      <c r="O346" s="1624"/>
      <c r="P346" s="1624"/>
      <c r="AH346" s="1631">
        <v>0</v>
      </c>
    </row>
    <row s="1635" customFormat="1" customHeight="1" ht="18.75" hidden="1">
      <c r="A347" s="1780" t="s">
        <v>294</v>
      </c>
      <c r="B347" s="1780" t="s">
        <v>295</v>
      </c>
      <c r="C347" s="369"/>
      <c r="D347" s="2462"/>
      <c r="E347" s="2204"/>
      <c r="F347" s="2383" t="str">
        <f>INDEX(PT_DIFFERENTIATION_VTAR,MATCH(A347,PT_DIFFERENTIATION_VTAR_ID,0))</f>
        <v>Тариф на подключение (технологическое присоединение) к централизованной системе водоотведения</v>
      </c>
      <c r="G347" s="2427" t="str">
        <f>INDEX(PT_DIFFERENTIATION_NTAR,MATCH(B347,PT_DIFFERENTIATION_NTAR_ID,0))</f>
        <v/>
      </c>
      <c r="H347" s="1862"/>
      <c r="I347" s="1739"/>
      <c r="J347" s="1773"/>
      <c r="K347" s="1778"/>
      <c r="L347" s="1862" t="s">
        <v>325</v>
      </c>
      <c r="M347" s="341"/>
      <c r="N347" s="334"/>
      <c r="O347" s="1624"/>
      <c r="P347" s="1624"/>
      <c r="AH347" s="1631">
        <v>0</v>
      </c>
    </row>
    <row s="1635" customFormat="1" customHeight="1" ht="18.75" hidden="1">
      <c r="A348" s="1780"/>
      <c r="B348" s="1780"/>
      <c r="C348" s="369" t="s">
        <v>1183</v>
      </c>
      <c r="D348" s="2462"/>
      <c r="E348" s="2204"/>
      <c r="F348" s="2383"/>
      <c r="G348" s="2427"/>
      <c r="H348" s="1500"/>
      <c r="I348" s="651" t="s">
        <v>1182</v>
      </c>
      <c r="J348" s="571"/>
      <c r="K348" s="1500"/>
      <c r="L348" s="214"/>
      <c r="M348" s="341"/>
      <c r="N348" s="334"/>
      <c r="O348" s="1624"/>
      <c r="P348" s="1624"/>
      <c r="AH348" s="1631">
        <v>0</v>
      </c>
    </row>
    <row s="1635" customFormat="1" customHeight="1" ht="1.05">
      <c r="A349" s="1780"/>
      <c r="B349" s="1780"/>
      <c r="C349" s="369" t="s">
        <v>1190</v>
      </c>
      <c r="D349" s="2462"/>
      <c r="E349" s="2204"/>
      <c r="F349" s="2383"/>
      <c r="G349" s="400"/>
      <c r="H349" s="1500"/>
      <c r="I349" s="651"/>
      <c r="J349" s="571"/>
      <c r="K349" s="1500"/>
      <c r="L349" s="214"/>
      <c r="M349" s="341"/>
      <c r="N349" s="334"/>
      <c r="O349" s="1624"/>
      <c r="P349" s="1624"/>
      <c r="AH349" s="1631">
        <v>1</v>
      </c>
    </row>
    <row s="1823" customFormat="1" customHeight="1" ht="3">
      <c r="A350" s="1780"/>
      <c r="B350" s="1780"/>
      <c r="C350" s="1781"/>
      <c r="E350" s="402"/>
      <c r="F350" s="402"/>
      <c r="G350" s="402"/>
      <c r="H350" s="402"/>
      <c r="I350" s="402"/>
      <c r="J350" s="402"/>
      <c r="K350" s="402"/>
      <c r="L350" s="402"/>
      <c r="M350" s="402"/>
      <c r="O350" s="196"/>
      <c r="P350" s="196"/>
      <c r="AH350" s="140">
        <v>3</v>
      </c>
    </row>
    <row customHeight="1" ht="26.25">
      <c r="E351" s="202"/>
      <c r="F351" s="2285"/>
      <c r="G351" s="2285"/>
      <c r="H351" s="2285"/>
      <c r="I351" s="2285"/>
      <c r="J351" s="2285"/>
      <c r="K351" s="2285"/>
      <c r="L351" s="2285"/>
      <c r="M351" s="2285"/>
      <c r="AH351" s="374">
        <v>25</v>
      </c>
    </row>
    <row customHeight="1" ht="14.25" hidden="1">
      <c r="A352" s="1779" t="s">
        <v>85</v>
      </c>
      <c r="B352" s="1779">
        <v>0</v>
      </c>
      <c r="C352" s="369">
        <v>0</v>
      </c>
      <c r="D352" s="344">
        <v>3</v>
      </c>
      <c r="E352" s="374">
        <v>6</v>
      </c>
      <c r="F352" s="374">
        <v>46</v>
      </c>
      <c r="G352" s="374">
        <v>35</v>
      </c>
      <c r="H352" s="374">
        <v>3</v>
      </c>
      <c r="I352" s="374">
        <v>11</v>
      </c>
      <c r="J352" s="374">
        <v>11</v>
      </c>
      <c r="K352" s="374">
        <v>35</v>
      </c>
      <c r="L352" s="374">
        <v>35</v>
      </c>
      <c r="M352" s="374">
        <v>84</v>
      </c>
      <c r="N352" s="374">
        <v>10</v>
      </c>
      <c r="O352" s="350">
        <v>10</v>
      </c>
      <c r="P352" s="350">
        <v>10</v>
      </c>
      <c r="Q352" s="374">
        <v>10</v>
      </c>
      <c r="R352" s="374">
        <v>10</v>
      </c>
      <c r="S352" s="374">
        <v>10</v>
      </c>
      <c r="T352" s="374">
        <v>10</v>
      </c>
      <c r="U352" s="374">
        <v>10</v>
      </c>
      <c r="V352" s="374">
        <v>10</v>
      </c>
      <c r="W352" s="374">
        <v>10</v>
      </c>
      <c r="X352" s="374">
        <v>10</v>
      </c>
      <c r="Y352" s="374">
        <v>10</v>
      </c>
      <c r="Z352" s="374">
        <v>10</v>
      </c>
      <c r="AA352" s="374">
        <v>10</v>
      </c>
      <c r="AB352" s="374">
        <v>10</v>
      </c>
      <c r="AC352" s="374">
        <v>10</v>
      </c>
      <c r="AD352" s="374">
        <v>10</v>
      </c>
      <c r="AE352" s="374">
        <v>10</v>
      </c>
      <c r="AF352" s="374">
        <v>10</v>
      </c>
      <c r="AG352" s="374">
        <v>10</v>
      </c>
      <c r="AH352" s="374">
        <v>14</v>
      </c>
    </row>
  </sheetData>
  <sheetProtection formatColumns="0" formatRows="0" autoFilter="0" sort="0" insertRows="0" insertColumns="1" deleteRows="0" deleteColumns="0"/>
  <mergeCells count="438">
    <mergeCell ref="G48:G49"/>
    <mergeCell ref="D115:D117"/>
    <mergeCell ref="E115:E117"/>
    <mergeCell ref="F115:F117"/>
    <mergeCell ref="G115:G116"/>
    <mergeCell ref="D180:D182"/>
    <mergeCell ref="E180:E182"/>
    <mergeCell ref="F180:F182"/>
    <mergeCell ref="G180:G181"/>
    <mergeCell ref="D73:D75"/>
    <mergeCell ref="E73:E75"/>
    <mergeCell ref="F73:F75"/>
    <mergeCell ref="D94:D96"/>
    <mergeCell ref="E94:E96"/>
    <mergeCell ref="D76:D78"/>
    <mergeCell ref="E76:E78"/>
    <mergeCell ref="F76:F78"/>
    <mergeCell ref="G165:G166"/>
    <mergeCell ref="G168:G169"/>
    <mergeCell ref="E48:E50"/>
    <mergeCell ref="F48:F50"/>
    <mergeCell ref="G100:G101"/>
    <mergeCell ref="G103:G104"/>
    <mergeCell ref="D79:D8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F319:F321"/>
    <mergeCell ref="D322:D324"/>
    <mergeCell ref="E322:E324"/>
    <mergeCell ref="D347:D349"/>
    <mergeCell ref="E347:E349"/>
    <mergeCell ref="G45:G46"/>
    <mergeCell ref="G51:G52"/>
    <mergeCell ref="G54:G55"/>
    <mergeCell ref="G57:G58"/>
    <mergeCell ref="M221:M224"/>
    <mergeCell ref="M91:M94"/>
    <mergeCell ref="F155:L155"/>
    <mergeCell ref="M156:M159"/>
    <mergeCell ref="F220:L220"/>
    <mergeCell ref="F51:F53"/>
    <mergeCell ref="F54:F56"/>
    <mergeCell ref="F79:F81"/>
    <mergeCell ref="F82:F84"/>
    <mergeCell ref="F94:F96"/>
    <mergeCell ref="F97:F99"/>
    <mergeCell ref="M24:M87"/>
    <mergeCell ref="G42:G43"/>
    <mergeCell ref="G133:G134"/>
    <mergeCell ref="G140:G141"/>
    <mergeCell ref="G143:G144"/>
    <mergeCell ref="G146:G147"/>
    <mergeCell ref="G162:G163"/>
    <mergeCell ref="G94:G95"/>
    <mergeCell ref="G97:G98"/>
    <mergeCell ref="D45:D47"/>
    <mergeCell ref="E45:E47"/>
    <mergeCell ref="F45:F47"/>
    <mergeCell ref="D63:D65"/>
    <mergeCell ref="E63:E65"/>
    <mergeCell ref="F63:F65"/>
    <mergeCell ref="D66:D72"/>
    <mergeCell ref="E66:E72"/>
    <mergeCell ref="F66:F72"/>
    <mergeCell ref="D57:D59"/>
    <mergeCell ref="E57:E59"/>
    <mergeCell ref="F57:F59"/>
    <mergeCell ref="D60:D62"/>
    <mergeCell ref="E60:E62"/>
    <mergeCell ref="F60:F62"/>
    <mergeCell ref="D51:D53"/>
    <mergeCell ref="E51:E53"/>
    <mergeCell ref="D54:D56"/>
    <mergeCell ref="E54:E56"/>
    <mergeCell ref="D48:D50"/>
    <mergeCell ref="E79:E81"/>
    <mergeCell ref="D82:D84"/>
    <mergeCell ref="E82:E84"/>
    <mergeCell ref="D97:D99"/>
    <mergeCell ref="E97:E99"/>
    <mergeCell ref="D112:D114"/>
    <mergeCell ref="E112:E114"/>
    <mergeCell ref="F112:F114"/>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43:D145"/>
    <mergeCell ref="E143:E145"/>
    <mergeCell ref="F143:F145"/>
    <mergeCell ref="D146:D148"/>
    <mergeCell ref="E146:E148"/>
    <mergeCell ref="F146:F148"/>
    <mergeCell ref="D133:D139"/>
    <mergeCell ref="E133:E139"/>
    <mergeCell ref="F133:F139"/>
    <mergeCell ref="D140:D142"/>
    <mergeCell ref="E140:E142"/>
    <mergeCell ref="F140:F142"/>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198:D204"/>
    <mergeCell ref="E198:E204"/>
    <mergeCell ref="F198:F204"/>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82:D284"/>
    <mergeCell ref="E282:E284"/>
    <mergeCell ref="F282:F284"/>
    <mergeCell ref="D273:D275"/>
    <mergeCell ref="E273:E275"/>
    <mergeCell ref="F273:F275"/>
    <mergeCell ref="D276:D278"/>
    <mergeCell ref="E276:E278"/>
    <mergeCell ref="F276:F278"/>
    <mergeCell ref="D263:D269"/>
    <mergeCell ref="E263:E269"/>
    <mergeCell ref="F263:F269"/>
    <mergeCell ref="D270:D272"/>
    <mergeCell ref="E270:E272"/>
    <mergeCell ref="F270:F272"/>
    <mergeCell ref="G270:G271"/>
    <mergeCell ref="D279:D281"/>
    <mergeCell ref="E279:E281"/>
    <mergeCell ref="F279:F281"/>
    <mergeCell ref="F295:F297"/>
    <mergeCell ref="D313:D315"/>
    <mergeCell ref="E313:E315"/>
    <mergeCell ref="F313:F315"/>
    <mergeCell ref="D316:D318"/>
    <mergeCell ref="E316:E318"/>
    <mergeCell ref="F316:F318"/>
    <mergeCell ref="D304:D306"/>
    <mergeCell ref="E304:E306"/>
    <mergeCell ref="F304:F306"/>
    <mergeCell ref="D307:D309"/>
    <mergeCell ref="E307:E309"/>
    <mergeCell ref="F307:F309"/>
    <mergeCell ref="D310:D312"/>
    <mergeCell ref="E310:E312"/>
    <mergeCell ref="F310:F312"/>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5:D327"/>
    <mergeCell ref="E325:E327"/>
    <mergeCell ref="F325:F327"/>
    <mergeCell ref="D328:D334"/>
    <mergeCell ref="E328:E334"/>
    <mergeCell ref="F328:F334"/>
    <mergeCell ref="D319:D321"/>
    <mergeCell ref="E319:E321"/>
    <mergeCell ref="G347:G348"/>
    <mergeCell ref="G289:G290"/>
    <mergeCell ref="G60:G61"/>
    <mergeCell ref="G63:G64"/>
    <mergeCell ref="G66:G67"/>
    <mergeCell ref="G73:G74"/>
    <mergeCell ref="G76:G77"/>
    <mergeCell ref="G79:G80"/>
    <mergeCell ref="G82:G83"/>
    <mergeCell ref="G85:G86"/>
    <mergeCell ref="G91:G92"/>
    <mergeCell ref="G335:G336"/>
    <mergeCell ref="G338:G339"/>
    <mergeCell ref="G341:G342"/>
    <mergeCell ref="G344:G345"/>
    <mergeCell ref="G322:G323"/>
    <mergeCell ref="G325:G326"/>
    <mergeCell ref="G328:G329"/>
    <mergeCell ref="G316:G317"/>
    <mergeCell ref="G273:G274"/>
    <mergeCell ref="G276:G277"/>
    <mergeCell ref="G279:G280"/>
    <mergeCell ref="G282:G283"/>
    <mergeCell ref="G286:G287"/>
    <mergeCell ref="G292:G293"/>
    <mergeCell ref="G295:G296"/>
    <mergeCell ref="G298:G299"/>
    <mergeCell ref="G301:G302"/>
    <mergeCell ref="G304:G305"/>
    <mergeCell ref="G307:G308"/>
    <mergeCell ref="G313:G314"/>
    <mergeCell ref="G310:G311"/>
    <mergeCell ref="G109:G110"/>
    <mergeCell ref="G112:G113"/>
    <mergeCell ref="G118:G119"/>
    <mergeCell ref="G121:G122"/>
    <mergeCell ref="G242:G243"/>
    <mergeCell ref="G248:G249"/>
    <mergeCell ref="G251:G252"/>
    <mergeCell ref="G254:G255"/>
    <mergeCell ref="G211:G212"/>
    <mergeCell ref="G217:G218"/>
    <mergeCell ref="G221:G222"/>
    <mergeCell ref="G224:G225"/>
    <mergeCell ref="G227:G228"/>
    <mergeCell ref="G174:G175"/>
    <mergeCell ref="G177:G178"/>
    <mergeCell ref="G183:G184"/>
    <mergeCell ref="G230:G231"/>
    <mergeCell ref="G233:G234"/>
    <mergeCell ref="G236:G237"/>
    <mergeCell ref="G189:G190"/>
    <mergeCell ref="G192:G193"/>
    <mergeCell ref="G195:G196"/>
    <mergeCell ref="G198:G199"/>
    <mergeCell ref="G171:G172"/>
    <mergeCell ref="G68:G69"/>
    <mergeCell ref="G135:G136"/>
    <mergeCell ref="G200:G201"/>
    <mergeCell ref="G265:G266"/>
    <mergeCell ref="G330:G331"/>
    <mergeCell ref="G70:G71"/>
    <mergeCell ref="G137:G138"/>
    <mergeCell ref="G202:G203"/>
    <mergeCell ref="G267:G268"/>
    <mergeCell ref="G332:G33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73:J73 I76:J76 I79:J79 I82:J82 I221:J221 I224:J224 I227:J227 I230:J230 I233:J233 I236:J236 I239:J239 I242:J242 I248:J248 I251:J251 I254:J254 I257:J257 I260:J260 I263:J263 I270:J270 I273:J273 I276:J276 I8:J8 I85:J85 I152:J152 I94:J94 I97:J97 I100:J100 I103:J103 I106:J106 I109:J109 I112:J112 I118:J118 I121:J121 I124:J124 I127:J127 I130:J130 I133:J133 I140:J140 I143:J143 I146:J146 I149:J149 I156:J156 I91:J91 I159:J159 I162:J162 I165:J165 I168:J168 I171:J171 I174:J174 I177:J177 I183:J183 I186:J186 I189:J189 I192:J192 I195:J195 I205:J205 I208:J208 I211:J211 I214:J214 I217:J217 I198:J198 I279:J279 I282:J282 I286:J286 I289:J289 I292:J292 I295:J295 I298:J298 I301:J301 I304:J304 I307:J307 I313:J313 I316:J316 I319:J319 I322:J322 I325:J325 I328:J328 I335:J335 I338:J338 I341:J341 I344:J344 I347:J347 I2:J2 I5:J5 I48:J48 I115:J115 I180:J180 I245:J245 I310:J310 I68 J68 I135 J135 I200 J200 I265 J265 I330 J330 I70 J70 I137 J137 I202 J202 I267 J267 I332 J33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4 K227 K230 K233 K236 K239 K242 K248 K251 K254 K257 K260 K263 K270 K273 K276 K279 K10 K91 K149 K146 K143 K140 K133 K130 K127 K124 K121 K118 K112 K109 K106 K103 K100 K97 K94 K156 K152 K159 K162 K165 K168 K171 K174 K177 K183 K186 K189 K192 K195 K205 K208 K211 K214 K217 K198 K282 K286 K289 K292 K295 K298 K301 K304 K307 K313 K316 K319 K322 K325 K328 K335 K338 K341 K344 K347 K5 K115 K180 K245 K310 K135 K200 K265 K330 K137 K202 K267 K33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65339-9FED-DDDE-6EDC-84F5E2D008A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259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"Мурманэнергосбыт"</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319</v>
      </c>
      <c r="E8" s="2209"/>
      <c r="F8" s="2209"/>
      <c r="G8" s="2209"/>
      <c r="H8" s="2389" t="s">
        <v>320</v>
      </c>
      <c r="R8" s="374">
        <v>14</v>
      </c>
    </row>
    <row customHeight="1" ht="24">
      <c r="C9" s="376"/>
      <c r="D9" s="386" t="s">
        <v>91</v>
      </c>
      <c r="E9" s="108" t="s">
        <v>321</v>
      </c>
      <c r="F9" s="108" t="s">
        <v>322</v>
      </c>
      <c r="G9" s="108" t="s">
        <v>409</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1191</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93</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94</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341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85</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6C028-7222-AB4B-4136-C8D65CB635D8}" mc:Ignorable="x14ac xr xr2 xr3">
  <sheetPr>
    <tabColor rgb="FFCCCCFF"/>
  </sheetPr>
  <dimension ref="A1:AR154"/>
  <sheetViews>
    <sheetView showGridLines="0" zoomScale="90" workbookViewId="0">
      <pane xSplit="6" ySplit="12" topLeftCell="G105" activePane="bottomRight" state="frozen"/>
      <selection pane="bottomLeft" activeCell="A13" sqref="A13"/>
      <selection pane="topRight" activeCell="G1" sqref="G1"/>
      <selection pane="bottomRight" activeCell="W119" sqref="W11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"Мурманэнергосбыт"</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91</v>
      </c>
      <c r="E9" s="2101" t="s">
        <v>124</v>
      </c>
      <c r="F9" s="2103"/>
      <c r="G9" s="2127" t="s">
        <v>108</v>
      </c>
      <c r="H9" s="2127" t="s">
        <v>91</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92</v>
      </c>
      <c r="F10" s="1284" t="s">
        <v>130</v>
      </c>
      <c r="G10" s="2127"/>
      <c r="H10" s="2127"/>
      <c r="I10" s="2127"/>
      <c r="J10" s="2127"/>
      <c r="K10" s="110" t="s">
        <v>111</v>
      </c>
      <c r="L10" s="2127" t="s">
        <v>91</v>
      </c>
      <c r="M10" s="2127"/>
      <c r="N10" s="110" t="s">
        <v>131</v>
      </c>
      <c r="O10" s="110" t="s">
        <v>111</v>
      </c>
      <c r="P10" s="2127" t="s">
        <v>91</v>
      </c>
      <c r="Q10" s="2127"/>
      <c r="R10" s="110" t="s">
        <v>131</v>
      </c>
      <c r="S10" s="283" t="s">
        <v>111</v>
      </c>
      <c r="T10" s="2127" t="s">
        <v>91</v>
      </c>
      <c r="U10" s="2127"/>
      <c r="V10" s="283" t="s">
        <v>92</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112</v>
      </c>
      <c r="E11" s="1249" t="s">
        <v>113</v>
      </c>
      <c r="F11" s="1249"/>
      <c r="G11" s="1249" t="s">
        <v>93</v>
      </c>
      <c r="H11" s="2156" t="s">
        <v>102</v>
      </c>
      <c r="I11" s="2156"/>
      <c r="J11" s="1249" t="s">
        <v>95</v>
      </c>
      <c r="K11" s="1249" t="s">
        <v>96</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249</v>
      </c>
      <c r="F105" s="2145" t="s">
        <v>64</v>
      </c>
      <c r="G105" s="2633" t="str">
        <f>INDEX(VD_NAME_LIST,MATCH("4189702",VD_ID_LIST,0))</f>
        <v>Горячее водоснабжение</v>
      </c>
      <c r="H105" s="2553"/>
      <c r="I105" s="2553">
        <v>1</v>
      </c>
      <c r="J105" s="2501" t="s">
        <v>250</v>
      </c>
      <c r="K105" s="2185" t="s">
        <v>19</v>
      </c>
      <c r="L105" s="2108"/>
      <c r="M105" s="2108" t="s">
        <v>112</v>
      </c>
      <c r="N105" s="438" t="s">
        <v>28</v>
      </c>
      <c r="O105" s="2185" t="s">
        <v>19</v>
      </c>
      <c r="P105" s="2108"/>
      <c r="Q105" s="2108" t="s">
        <v>112</v>
      </c>
      <c r="R105" s="2634" t="s">
        <v>28</v>
      </c>
      <c r="S105" s="2406" t="s">
        <v>19</v>
      </c>
      <c r="T105" s="2406"/>
      <c r="U105" s="2406" t="s">
        <v>112</v>
      </c>
      <c r="V105" s="1434"/>
      <c r="W105" s="2501" t="s">
        <v>251</v>
      </c>
      <c r="Y105" s="1267"/>
      <c r="Z105" s="1267"/>
      <c r="AA105" s="1267"/>
      <c r="AB105" s="1267" t="s">
        <v>252</v>
      </c>
      <c r="AC105" s="1267" t="s">
        <v>253</v>
      </c>
      <c r="AD105" s="1267" t="s">
        <v>254</v>
      </c>
      <c r="AE105" s="1267" t="s">
        <v>255</v>
      </c>
      <c r="AF105" s="1267" t="s">
        <v>256</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в закрытой системе горячего водоснабжения, поставляемую потребителям
</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3"/>
      <c r="H106" s="2553"/>
      <c r="I106" s="2553"/>
      <c r="J106" s="2501"/>
      <c r="K106" s="2186"/>
      <c r="L106" s="2108"/>
      <c r="M106" s="2108"/>
      <c r="N106" s="438" t="s">
        <v>28</v>
      </c>
      <c r="O106" s="2186"/>
      <c r="P106" s="2108"/>
      <c r="Q106" s="2108"/>
      <c r="R106" s="2634"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3"/>
      <c r="H107" s="2503"/>
      <c r="I107" s="2503"/>
      <c r="J107" s="2533"/>
      <c r="K107" s="2186"/>
      <c r="L107" s="2503"/>
      <c r="M107" s="2503"/>
      <c r="N107" s="2634" t="s">
        <v>28</v>
      </c>
      <c r="O107" s="2112"/>
      <c r="P107" s="2635"/>
      <c r="Q107" s="2636"/>
      <c r="R107" s="2637" t="s">
        <v>257</v>
      </c>
      <c r="S107" s="2638"/>
      <c r="T107" s="2639"/>
      <c r="U107" s="2640"/>
      <c r="V107" s="2641"/>
      <c r="W107" s="2642"/>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3"/>
      <c r="H108" s="2503"/>
      <c r="I108" s="2503"/>
      <c r="J108" s="2533"/>
      <c r="K108" s="2112"/>
      <c r="L108" s="2643"/>
      <c r="M108" s="2644"/>
      <c r="N108" s="2645" t="s">
        <v>258</v>
      </c>
      <c r="O108" s="2646"/>
      <c r="P108" s="2647"/>
      <c r="Q108" s="2648"/>
      <c r="R108" s="2649"/>
      <c r="S108" s="2650"/>
      <c r="T108" s="2651"/>
      <c r="U108" s="2652"/>
      <c r="V108" s="2653"/>
      <c r="W108" s="2654"/>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customHeight="1" ht="17.25">
      <c r="A109" s="1840"/>
      <c r="B109" s="1853"/>
      <c r="C109" s="1842"/>
      <c r="D109" s="1830"/>
      <c r="E109" s="1847"/>
      <c r="F109" s="1784"/>
      <c r="G109" s="1848"/>
      <c r="H109" s="2529" t="s">
        <v>259</v>
      </c>
      <c r="I109" s="2529" t="s">
        <v>113</v>
      </c>
      <c r="J109" s="2501" t="s">
        <v>260</v>
      </c>
      <c r="K109" s="2185" t="s">
        <v>19</v>
      </c>
      <c r="L109" s="2108"/>
      <c r="M109" s="2108" t="s">
        <v>112</v>
      </c>
      <c r="N109" s="2655" t="s">
        <v>28</v>
      </c>
      <c r="O109" s="2185" t="s">
        <v>19</v>
      </c>
      <c r="P109" s="2108"/>
      <c r="Q109" s="2108" t="s">
        <v>112</v>
      </c>
      <c r="R109" s="2656" t="s">
        <v>28</v>
      </c>
      <c r="S109" s="2406" t="s">
        <v>19</v>
      </c>
      <c r="T109" s="1802"/>
      <c r="U109" s="1802" t="s">
        <v>112</v>
      </c>
      <c r="V109" s="1434"/>
      <c r="W109" s="2501" t="s">
        <v>261</v>
      </c>
      <c r="X109" s="1853"/>
      <c r="Y109" s="1267"/>
      <c r="Z109" s="1267"/>
      <c r="AA109" s="1267"/>
      <c r="AB109" s="1267"/>
      <c r="AC109" s="1974" t="s">
        <v>253</v>
      </c>
      <c r="AD109" s="1267" t="s">
        <v>262</v>
      </c>
      <c r="AE109" s="1267" t="s">
        <v>263</v>
      </c>
      <c r="AF109" s="1267" t="s">
        <v>264</v>
      </c>
      <c r="AG109" s="1267" t="s">
        <v>265</v>
      </c>
      <c r="AH109" s="1267" t="str">
        <f>IF($E$105=0,"",$E$105)</f>
        <v>Тариф на горячую воду (горячее водоснабжение)</v>
      </c>
      <c r="AI109" s="1267" t="str">
        <f>IF($G$105=0,"",$G$105)</f>
        <v>Горячее водоснабжение</v>
      </c>
      <c r="AJ109" s="1267" t="str">
        <f>IF($J$109=0,"",$J$109)</f>
        <v>Тариф на горячую воду в закрытой системе горячего водоснабжения, поставляемую группе потребителей "население"
</v>
      </c>
      <c r="AK109" s="1267" t="str">
        <f>IF($K$109="нет","без дифференциации",IF($N$109=0,"",$N$109))</f>
        <v>без дифференциации</v>
      </c>
      <c r="AL109" s="1844" t="str">
        <f>IF($O$109="нет","без дифференциации",IF($R$109=0,"",$R$109))</f>
        <v>без дифференциации</v>
      </c>
      <c r="AM109" s="1844"/>
      <c r="AN109" s="1267" t="str">
        <f>$I$109</f>
        <v>2</v>
      </c>
      <c r="AO109" s="1267" t="str">
        <f>$I$109&amp;"."&amp;$M$109</f>
        <v>2.1</v>
      </c>
      <c r="AP109" s="1267" t="str">
        <f>$I$109&amp;"."&amp;$M$109&amp;"."&amp;$Q$109</f>
        <v>2.1.1</v>
      </c>
      <c r="AQ109" s="1267"/>
      <c r="AR109" s="1853"/>
    </row>
    <row customHeight="1" ht="17.25">
      <c r="A110" s="1840"/>
      <c r="B110" s="1853"/>
      <c r="C110" s="1845"/>
      <c r="D110" s="1830"/>
      <c r="E110" s="1847"/>
      <c r="F110" s="1784"/>
      <c r="G110" s="1848"/>
      <c r="H110" s="2529"/>
      <c r="I110" s="2529"/>
      <c r="J110" s="2501"/>
      <c r="K110" s="2186"/>
      <c r="L110" s="2108"/>
      <c r="M110" s="2108"/>
      <c r="N110" s="2655" t="s">
        <v>28</v>
      </c>
      <c r="O110" s="2186"/>
      <c r="P110" s="2108"/>
      <c r="Q110" s="2108"/>
      <c r="R110" s="2656" t="s">
        <v>28</v>
      </c>
      <c r="S110" s="2406"/>
      <c r="T110" s="1435"/>
      <c r="U110" s="1436"/>
      <c r="V110" s="1436"/>
      <c r="W110" s="2501"/>
      <c r="X110" s="1853"/>
      <c r="Y110" s="1259"/>
      <c r="Z110" s="1259"/>
      <c r="AA110" s="1259"/>
      <c r="AB110" s="1259"/>
      <c r="AC110" s="1259"/>
      <c r="AD110" s="1259"/>
      <c r="AE110" s="1259"/>
      <c r="AF110" s="1259"/>
      <c r="AG110" s="1259"/>
      <c r="AH110" s="1259"/>
      <c r="AI110" s="1259"/>
      <c r="AJ110" s="1259"/>
      <c r="AK110" s="1259"/>
      <c r="AL110" s="1853"/>
      <c r="AM110" s="1853"/>
      <c r="AN110" s="1853"/>
      <c r="AO110" s="1853"/>
      <c r="AP110" s="1853"/>
      <c r="AQ110" s="1853"/>
      <c r="AR110" s="1853"/>
    </row>
    <row customHeight="1" ht="17.25">
      <c r="A111" s="1840"/>
      <c r="B111" s="1853"/>
      <c r="C111" s="1845"/>
      <c r="D111" s="1830"/>
      <c r="E111" s="1847"/>
      <c r="F111" s="1784"/>
      <c r="G111" s="1848"/>
      <c r="H111" s="2503"/>
      <c r="I111" s="2503"/>
      <c r="J111" s="2533"/>
      <c r="K111" s="2186"/>
      <c r="L111" s="2503"/>
      <c r="M111" s="2503"/>
      <c r="N111" s="2657" t="s">
        <v>28</v>
      </c>
      <c r="O111" s="2112"/>
      <c r="P111" s="317"/>
      <c r="Q111" s="318"/>
      <c r="R111" s="318" t="s">
        <v>257</v>
      </c>
      <c r="S111" s="1846"/>
      <c r="T111" s="1846"/>
      <c r="U111" s="1846"/>
      <c r="V111" s="1846"/>
      <c r="W111" s="1433"/>
      <c r="X111" s="1853"/>
      <c r="Y111" s="1259"/>
      <c r="Z111" s="1259"/>
      <c r="AA111" s="1259"/>
      <c r="AB111" s="1259"/>
      <c r="AC111" s="1259"/>
      <c r="AD111" s="1259"/>
      <c r="AE111" s="1259"/>
      <c r="AF111" s="1259"/>
      <c r="AG111" s="1259"/>
      <c r="AH111" s="1259"/>
      <c r="AI111" s="1259"/>
      <c r="AJ111" s="1259"/>
      <c r="AK111" s="1259"/>
      <c r="AL111" s="1853"/>
      <c r="AM111" s="1853"/>
      <c r="AN111" s="1853"/>
      <c r="AO111" s="1853"/>
      <c r="AP111" s="1853"/>
      <c r="AQ111" s="1853"/>
      <c r="AR111" s="1853"/>
    </row>
    <row customHeight="1" ht="17.25">
      <c r="A112" s="1840"/>
      <c r="B112" s="1853"/>
      <c r="C112" s="1845"/>
      <c r="D112" s="1830"/>
      <c r="E112" s="1847"/>
      <c r="F112" s="1784"/>
      <c r="G112" s="1848"/>
      <c r="H112" s="2503"/>
      <c r="I112" s="2503"/>
      <c r="J112" s="2533"/>
      <c r="K112" s="2112"/>
      <c r="L112" s="317"/>
      <c r="M112" s="318"/>
      <c r="N112" s="318" t="s">
        <v>258</v>
      </c>
      <c r="O112" s="318"/>
      <c r="P112" s="318"/>
      <c r="Q112" s="318"/>
      <c r="R112" s="318"/>
      <c r="S112" s="1846"/>
      <c r="T112" s="1846"/>
      <c r="U112" s="1846"/>
      <c r="V112" s="1846"/>
      <c r="W112" s="319"/>
      <c r="X112" s="1853"/>
      <c r="Y112" s="1259"/>
      <c r="Z112" s="1259"/>
      <c r="AA112" s="1259"/>
      <c r="AB112" s="1259"/>
      <c r="AC112" s="1259"/>
      <c r="AD112" s="1259"/>
      <c r="AE112" s="1259"/>
      <c r="AF112" s="1259"/>
      <c r="AG112" s="1259"/>
      <c r="AH112" s="1259"/>
      <c r="AI112" s="1259"/>
      <c r="AJ112" s="1259"/>
      <c r="AK112" s="1259"/>
      <c r="AL112" s="1853"/>
      <c r="AM112" s="1853"/>
      <c r="AN112" s="1853"/>
      <c r="AO112" s="1853"/>
      <c r="AP112" s="1853"/>
      <c r="AQ112" s="1853"/>
      <c r="AR112" s="1853"/>
    </row>
    <row customHeight="1" ht="17.25">
      <c r="A113" s="1840"/>
      <c r="B113" s="1853"/>
      <c r="C113" s="1842"/>
      <c r="D113" s="1830"/>
      <c r="E113" s="1847"/>
      <c r="F113" s="1784"/>
      <c r="G113" s="1848"/>
      <c r="H113" s="2529" t="s">
        <v>259</v>
      </c>
      <c r="I113" s="2529" t="s">
        <v>93</v>
      </c>
      <c r="J113" s="2501" t="s">
        <v>266</v>
      </c>
      <c r="K113" s="2185" t="s">
        <v>19</v>
      </c>
      <c r="L113" s="2108"/>
      <c r="M113" s="2108" t="s">
        <v>112</v>
      </c>
      <c r="N113" s="2655" t="s">
        <v>28</v>
      </c>
      <c r="O113" s="2185" t="s">
        <v>19</v>
      </c>
      <c r="P113" s="2108"/>
      <c r="Q113" s="2108" t="s">
        <v>112</v>
      </c>
      <c r="R113" s="2656" t="s">
        <v>28</v>
      </c>
      <c r="S113" s="2406" t="s">
        <v>19</v>
      </c>
      <c r="T113" s="1802"/>
      <c r="U113" s="1802" t="s">
        <v>112</v>
      </c>
      <c r="V113" s="1434"/>
      <c r="W113" s="2501" t="s">
        <v>267</v>
      </c>
      <c r="X113" s="1853"/>
      <c r="Y113" s="1267"/>
      <c r="Z113" s="1267"/>
      <c r="AA113" s="1267"/>
      <c r="AB113" s="1267"/>
      <c r="AC113" s="1974" t="s">
        <v>253</v>
      </c>
      <c r="AD113" s="1267" t="s">
        <v>268</v>
      </c>
      <c r="AE113" s="1267" t="s">
        <v>269</v>
      </c>
      <c r="AF113" s="1267" t="s">
        <v>270</v>
      </c>
      <c r="AG113" s="1267" t="s">
        <v>271</v>
      </c>
      <c r="AH113" s="1267" t="str">
        <f>IF($E$105=0,"",$E$105)</f>
        <v>Тариф на горячую воду (горячее водоснабжение)</v>
      </c>
      <c r="AI113" s="1267" t="str">
        <f>IF($G$105=0,"",$G$105)</f>
        <v>Горячее водоснабжение</v>
      </c>
      <c r="AJ113" s="1267" t="str">
        <f>IF($J$113=0,"",$J$113)</f>
        <v>Тариф на горячую воду в закрытой системе горячего водоснабжения, поставляемую группе потребителей "потребители (кроме населения)"
</v>
      </c>
      <c r="AK113" s="1267" t="str">
        <f>IF($K$113="нет","без дифференциации",IF($N$113=0,"",$N$113))</f>
        <v>без дифференциации</v>
      </c>
      <c r="AL113" s="1844" t="str">
        <f>IF($O$113="нет","без дифференциации",IF($R$113=0,"",$R$113))</f>
        <v>без дифференциации</v>
      </c>
      <c r="AM113" s="1844"/>
      <c r="AN113" s="1267" t="str">
        <f>$I$113</f>
        <v>3</v>
      </c>
      <c r="AO113" s="1267" t="str">
        <f>$I$113&amp;"."&amp;$M$113</f>
        <v>3.1</v>
      </c>
      <c r="AP113" s="1267" t="str">
        <f>$I$113&amp;"."&amp;$M$113&amp;"."&amp;$Q$113</f>
        <v>3.1.1</v>
      </c>
      <c r="AQ113" s="1267"/>
      <c r="AR113" s="1853"/>
    </row>
    <row customHeight="1" ht="17.25">
      <c r="A114" s="1840"/>
      <c r="B114" s="1853"/>
      <c r="C114" s="1845"/>
      <c r="D114" s="1830"/>
      <c r="E114" s="1847"/>
      <c r="F114" s="1784"/>
      <c r="G114" s="1848"/>
      <c r="H114" s="2529"/>
      <c r="I114" s="2529"/>
      <c r="J114" s="2501"/>
      <c r="K114" s="2186"/>
      <c r="L114" s="2108"/>
      <c r="M114" s="2108"/>
      <c r="N114" s="2655" t="s">
        <v>28</v>
      </c>
      <c r="O114" s="2186"/>
      <c r="P114" s="2108"/>
      <c r="Q114" s="2108"/>
      <c r="R114" s="2656" t="s">
        <v>28</v>
      </c>
      <c r="S114" s="2406"/>
      <c r="T114" s="1435"/>
      <c r="U114" s="1436"/>
      <c r="V114" s="1436"/>
      <c r="W114" s="2501"/>
      <c r="X114" s="1853"/>
      <c r="Y114" s="1259"/>
      <c r="Z114" s="1259"/>
      <c r="AA114" s="1259"/>
      <c r="AB114" s="1259"/>
      <c r="AC114" s="1259"/>
      <c r="AD114" s="1259"/>
      <c r="AE114" s="1259"/>
      <c r="AF114" s="1259"/>
      <c r="AG114" s="1259"/>
      <c r="AH114" s="1259"/>
      <c r="AI114" s="1259"/>
      <c r="AJ114" s="1259"/>
      <c r="AK114" s="1259"/>
      <c r="AL114" s="1853"/>
      <c r="AM114" s="1853"/>
      <c r="AN114" s="1853"/>
      <c r="AO114" s="1853"/>
      <c r="AP114" s="1853"/>
      <c r="AQ114" s="1853"/>
      <c r="AR114" s="1853"/>
    </row>
    <row customHeight="1" ht="17.25">
      <c r="A115" s="1840"/>
      <c r="B115" s="1853"/>
      <c r="C115" s="1845"/>
      <c r="D115" s="1830"/>
      <c r="E115" s="1847"/>
      <c r="F115" s="1784"/>
      <c r="G115" s="1848"/>
      <c r="H115" s="2503"/>
      <c r="I115" s="2503"/>
      <c r="J115" s="2533"/>
      <c r="K115" s="2186"/>
      <c r="L115" s="2503"/>
      <c r="M115" s="2503"/>
      <c r="N115" s="2657" t="s">
        <v>28</v>
      </c>
      <c r="O115" s="2112"/>
      <c r="P115" s="317"/>
      <c r="Q115" s="318"/>
      <c r="R115" s="318" t="s">
        <v>257</v>
      </c>
      <c r="S115" s="1846"/>
      <c r="T115" s="1846"/>
      <c r="U115" s="1846"/>
      <c r="V115" s="1846"/>
      <c r="W115" s="1433"/>
      <c r="X115" s="1853"/>
      <c r="Y115" s="1259"/>
      <c r="Z115" s="1259"/>
      <c r="AA115" s="1259"/>
      <c r="AB115" s="1259"/>
      <c r="AC115" s="1259"/>
      <c r="AD115" s="1259"/>
      <c r="AE115" s="1259"/>
      <c r="AF115" s="1259"/>
      <c r="AG115" s="1259"/>
      <c r="AH115" s="1259"/>
      <c r="AI115" s="1259"/>
      <c r="AJ115" s="1259"/>
      <c r="AK115" s="1259"/>
      <c r="AL115" s="1853"/>
      <c r="AM115" s="1853"/>
      <c r="AN115" s="1853"/>
      <c r="AO115" s="1853"/>
      <c r="AP115" s="1853"/>
      <c r="AQ115" s="1853"/>
      <c r="AR115" s="1853"/>
    </row>
    <row customHeight="1" ht="17.25">
      <c r="A116" s="1840"/>
      <c r="B116" s="1853"/>
      <c r="C116" s="1845"/>
      <c r="D116" s="1830"/>
      <c r="E116" s="1847"/>
      <c r="F116" s="1784"/>
      <c r="G116" s="1848"/>
      <c r="H116" s="2503"/>
      <c r="I116" s="2503"/>
      <c r="J116" s="2533"/>
      <c r="K116" s="2112"/>
      <c r="L116" s="317"/>
      <c r="M116" s="318"/>
      <c r="N116" s="318" t="s">
        <v>258</v>
      </c>
      <c r="O116" s="318"/>
      <c r="P116" s="318"/>
      <c r="Q116" s="318"/>
      <c r="R116" s="318"/>
      <c r="S116" s="1846"/>
      <c r="T116" s="1846"/>
      <c r="U116" s="1846"/>
      <c r="V116" s="1846"/>
      <c r="W116" s="319"/>
      <c r="X116" s="1853"/>
      <c r="Y116" s="1259"/>
      <c r="Z116" s="1259"/>
      <c r="AA116" s="1259"/>
      <c r="AB116" s="1259"/>
      <c r="AC116" s="1259"/>
      <c r="AD116" s="1259"/>
      <c r="AE116" s="1259"/>
      <c r="AF116" s="1259"/>
      <c r="AG116" s="1259"/>
      <c r="AH116" s="1259"/>
      <c r="AI116" s="1259"/>
      <c r="AJ116" s="1259"/>
      <c r="AK116" s="1259"/>
      <c r="AL116" s="1853"/>
      <c r="AM116" s="1853"/>
      <c r="AN116" s="1853"/>
      <c r="AO116" s="1853"/>
      <c r="AP116" s="1853"/>
      <c r="AQ116" s="1853"/>
      <c r="AR116" s="1853"/>
    </row>
    <row s="1853" customFormat="1" customHeight="1" ht="17.25">
      <c r="A117" s="321"/>
      <c r="C117" s="320"/>
      <c r="D117" s="2136"/>
      <c r="E117" s="2144"/>
      <c r="F117" s="2147"/>
      <c r="G117" s="2658"/>
      <c r="H117" s="2659"/>
      <c r="I117" s="2660"/>
      <c r="J117" s="2661" t="s">
        <v>272</v>
      </c>
      <c r="K117" s="2662"/>
      <c r="L117" s="2663"/>
      <c r="M117" s="2664"/>
      <c r="N117" s="2665"/>
      <c r="O117" s="2666"/>
      <c r="P117" s="2667"/>
      <c r="Q117" s="2668"/>
      <c r="R117" s="2669"/>
      <c r="S117" s="2670"/>
      <c r="T117" s="2671"/>
      <c r="U117" s="2672"/>
      <c r="V117" s="2673"/>
      <c r="W117" s="2674"/>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467">
        <v>0</v>
      </c>
    </row>
    <row s="1853" customFormat="1" customHeight="1" ht="17.25">
      <c r="A118" s="321"/>
      <c r="C118" s="209"/>
      <c r="D118" s="2135">
        <v>2</v>
      </c>
      <c r="E118" s="2143" t="s">
        <v>273</v>
      </c>
      <c r="F118" s="2145" t="s">
        <v>19</v>
      </c>
      <c r="G118" s="2143"/>
      <c r="H118" s="2148"/>
      <c r="I118" s="2150"/>
      <c r="J118" s="2152"/>
      <c r="K118" s="2137"/>
      <c r="L118" s="2137"/>
      <c r="M118" s="2137"/>
      <c r="N118" s="2139"/>
      <c r="O118" s="2137"/>
      <c r="P118" s="2137"/>
      <c r="Q118" s="2137"/>
      <c r="R118" s="2142"/>
      <c r="S118" s="2137"/>
      <c r="T118" s="1470"/>
      <c r="U118" s="1470"/>
      <c r="V118" s="1472"/>
      <c r="W118" s="1296"/>
      <c r="X118" s="1267"/>
      <c r="Y118" s="1267"/>
      <c r="Z118" s="1267"/>
      <c r="AA118" s="1267"/>
      <c r="AB118" s="1267"/>
      <c r="AC118" s="1267" t="s">
        <v>274</v>
      </c>
      <c r="AD118" s="1267" t="s">
        <v>275</v>
      </c>
      <c r="AE118" s="1267" t="s">
        <v>276</v>
      </c>
      <c r="AF118" s="1267" t="s">
        <v>277</v>
      </c>
      <c r="AG118" s="1267"/>
      <c r="AH118" s="1267" t="str">
        <f>IF($E$118=0,"",$E$118)</f>
        <v>Тариф на транспортировку горячей воды</v>
      </c>
      <c r="AI118" s="1267" t="str">
        <f>IF($G$118=0,"",$G$118)</f>
        <v/>
      </c>
      <c r="AJ118" s="1267" t="str">
        <f>IF($J$118=0,"",$J$118)</f>
        <v/>
      </c>
      <c r="AK118" s="1267" t="str">
        <f>IF($K$118="нет","без дифференциации",IF($N$118=0,"",$N$118))</f>
        <v/>
      </c>
      <c r="AL118" s="1267" t="str">
        <f>IF($O$118="нет","без дифференциации",IF($R$118=0,"",$R$118))</f>
        <v/>
      </c>
      <c r="AM118" s="1267" t="str">
        <f>IF($S$118="нет","без дифференциации",IF($V$118=0,"",$V$118))</f>
        <v/>
      </c>
      <c r="AN118" s="1772">
        <f>$I$118</f>
        <v>0</v>
      </c>
      <c r="AO118" s="1267" t="str">
        <f>$I$118&amp;"."&amp;$M$118</f>
        <v>.</v>
      </c>
      <c r="AP118" s="1259" t="str">
        <f>$I$118&amp;"."&amp;$M$118&amp;"."&amp;$Q$118</f>
        <v>..</v>
      </c>
      <c r="AQ118" s="1259" t="str">
        <f>$I$118&amp;"."&amp;$M$118&amp;"."&amp;$Q$118&amp;"."&amp;$U$118</f>
        <v>...</v>
      </c>
      <c r="AR118" s="1467">
        <v>0</v>
      </c>
    </row>
    <row s="1853" customFormat="1" customHeight="1" ht="17.25">
      <c r="A119" s="321"/>
      <c r="C119" s="320"/>
      <c r="D119" s="2135"/>
      <c r="E119" s="2143"/>
      <c r="F119" s="2146"/>
      <c r="G119" s="2143"/>
      <c r="H119" s="2149"/>
      <c r="I119" s="2151"/>
      <c r="J119" s="2153"/>
      <c r="K119" s="2138"/>
      <c r="L119" s="2138"/>
      <c r="M119" s="2138"/>
      <c r="N119" s="2140"/>
      <c r="O119" s="2138"/>
      <c r="P119" s="2138"/>
      <c r="Q119" s="2138"/>
      <c r="R119" s="2141"/>
      <c r="S119" s="2138"/>
      <c r="T119" s="1297"/>
      <c r="U119" s="1297"/>
      <c r="V119" s="1297"/>
      <c r="W119" s="1298"/>
      <c r="X119" s="1259"/>
      <c r="Y119" s="1259"/>
      <c r="Z119" s="1259"/>
      <c r="AA119" s="1259"/>
      <c r="AB119" s="1259"/>
      <c r="AC119" s="1259"/>
      <c r="AD119" s="1259"/>
      <c r="AE119" s="1259"/>
      <c r="AF119" s="1259"/>
      <c r="AG119" s="1259"/>
      <c r="AH119" s="1259"/>
      <c r="AI119" s="1259"/>
      <c r="AJ119" s="1259"/>
      <c r="AK119" s="1259"/>
      <c r="AL119" s="1259"/>
      <c r="AM119" s="1259"/>
      <c r="AN119" s="1259"/>
      <c r="AO119" s="1259"/>
      <c r="AP119" s="1259"/>
      <c r="AQ119" s="1259"/>
      <c r="AR119" s="1467">
        <v>0</v>
      </c>
    </row>
    <row s="1853" customFormat="1" customHeight="1" ht="17.25">
      <c r="A120" s="321"/>
      <c r="C120" s="320"/>
      <c r="D120" s="2136"/>
      <c r="E120" s="2144"/>
      <c r="F120" s="2146"/>
      <c r="G120" s="2144"/>
      <c r="H120" s="2149"/>
      <c r="I120" s="2151"/>
      <c r="J120" s="2154"/>
      <c r="K120" s="2138"/>
      <c r="L120" s="2138"/>
      <c r="M120" s="2138"/>
      <c r="N120" s="2141"/>
      <c r="O120" s="2138"/>
      <c r="P120" s="1471"/>
      <c r="Q120" s="1297"/>
      <c r="R120" s="1297"/>
      <c r="S120" s="329"/>
      <c r="T120" s="329"/>
      <c r="U120" s="329"/>
      <c r="V120" s="329"/>
      <c r="W120" s="1298"/>
      <c r="X120" s="1259"/>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320"/>
      <c r="D121" s="2136"/>
      <c r="E121" s="2144"/>
      <c r="F121" s="2146"/>
      <c r="G121" s="2144"/>
      <c r="H121" s="2149"/>
      <c r="I121" s="2151"/>
      <c r="J121" s="2154"/>
      <c r="K121" s="2138"/>
      <c r="L121" s="1297"/>
      <c r="M121" s="1297"/>
      <c r="N121" s="1297"/>
      <c r="O121" s="1297"/>
      <c r="P121" s="1297"/>
      <c r="Q121" s="1297"/>
      <c r="R121" s="1297"/>
      <c r="S121" s="329"/>
      <c r="T121" s="329"/>
      <c r="U121" s="329"/>
      <c r="V121" s="329"/>
      <c r="W121" s="1298"/>
      <c r="X121" s="1259"/>
      <c r="Y121" s="1259"/>
      <c r="Z121" s="1259"/>
      <c r="AA121" s="1259"/>
      <c r="AB121" s="1259"/>
      <c r="AC121" s="1259"/>
      <c r="AD121" s="1259"/>
      <c r="AE121" s="1259"/>
      <c r="AF121" s="1259"/>
      <c r="AG121" s="1259"/>
      <c r="AH121" s="1259"/>
      <c r="AI121" s="1259"/>
      <c r="AJ121" s="1259"/>
      <c r="AK121" s="1259"/>
      <c r="AL121" s="1259"/>
      <c r="AM121" s="1259"/>
      <c r="AN121" s="1259"/>
      <c r="AO121" s="1259"/>
      <c r="AP121" s="1259"/>
      <c r="AQ121" s="1259"/>
      <c r="AR121" s="1467">
        <v>0</v>
      </c>
    </row>
    <row s="1853" customFormat="1" customHeight="1" ht="17.25">
      <c r="A122" s="321"/>
      <c r="C122" s="320"/>
      <c r="D122" s="2136"/>
      <c r="E122" s="2144"/>
      <c r="F122" s="2147"/>
      <c r="G122" s="2144"/>
      <c r="H122" s="1299"/>
      <c r="I122" s="1300"/>
      <c r="J122" s="1300"/>
      <c r="K122" s="1300"/>
      <c r="L122" s="1300"/>
      <c r="M122" s="1300"/>
      <c r="N122" s="1300"/>
      <c r="O122" s="1300"/>
      <c r="P122" s="1300"/>
      <c r="Q122" s="1300"/>
      <c r="R122" s="1300"/>
      <c r="S122" s="1301"/>
      <c r="T122" s="1301"/>
      <c r="U122" s="1301"/>
      <c r="V122" s="1301"/>
      <c r="W122" s="1302"/>
      <c r="X122" s="1259"/>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v>3</v>
      </c>
      <c r="E123" s="2143" t="s">
        <v>278</v>
      </c>
      <c r="F123" s="2145" t="s">
        <v>19</v>
      </c>
      <c r="G123" s="2143"/>
      <c r="H123" s="2148"/>
      <c r="I123" s="2150"/>
      <c r="J123" s="2152"/>
      <c r="K123" s="2137"/>
      <c r="L123" s="2137"/>
      <c r="M123" s="2137"/>
      <c r="N123" s="2139"/>
      <c r="O123" s="2137"/>
      <c r="P123" s="2137"/>
      <c r="Q123" s="2137"/>
      <c r="R123" s="2142"/>
      <c r="S123" s="2137"/>
      <c r="T123" s="1943"/>
      <c r="U123" s="1943"/>
      <c r="V123" s="1945"/>
      <c r="W123" s="1296"/>
      <c r="X123" s="1267"/>
      <c r="Y123" s="1267"/>
      <c r="Z123" s="1267"/>
      <c r="AA123" s="1267"/>
      <c r="AB123" s="1267"/>
      <c r="AC123" s="1267" t="s">
        <v>279</v>
      </c>
      <c r="AD123" s="1267" t="s">
        <v>280</v>
      </c>
      <c r="AE123" s="1267" t="s">
        <v>281</v>
      </c>
      <c r="AF123" s="1267" t="s">
        <v>282</v>
      </c>
      <c r="AG123" s="1267"/>
      <c r="AH123" s="1267" t="str">
        <f>IF($E$123=0,"",$E$123)</f>
        <v>Тариф на подключение (технологическое присоединение) к централизованной системе горячего водоснабжения</v>
      </c>
      <c r="AI123" s="1267" t="str">
        <f>IF($G$123=0,"",$G$123)</f>
        <v/>
      </c>
      <c r="AJ123" s="1267" t="str">
        <f>IF($J$123=0,"",$J$123)</f>
        <v/>
      </c>
      <c r="AK123" s="1267" t="str">
        <f>IF($K$123="нет","без дифференциации",IF($N$123=0,"",$N$123))</f>
        <v/>
      </c>
      <c r="AL123" s="1267" t="str">
        <f>IF($O$123="нет","без дифференциации",IF($R$123=0,"",$R$123))</f>
        <v/>
      </c>
      <c r="AM123" s="1267" t="str">
        <f>IF($S$123="нет","без дифференциации",IF($V$123=0,"",$V$123))</f>
        <v/>
      </c>
      <c r="AN123" s="1772">
        <f>$I$123</f>
        <v>0</v>
      </c>
      <c r="AO123" s="1267" t="str">
        <f>$I$123&amp;"."&amp;$M$123</f>
        <v>.</v>
      </c>
      <c r="AP123" s="1266" t="str">
        <f>$I$123&amp;"."&amp;$M$123&amp;"."&amp;$Q$123</f>
        <v>..</v>
      </c>
      <c r="AQ123" s="1266" t="str">
        <f>$I$123&amp;"."&amp;$M$123&amp;"."&amp;$Q$123&amp;"."&amp;$U$123</f>
        <v>...</v>
      </c>
      <c r="AR123" s="1467">
        <v>0</v>
      </c>
    </row>
    <row s="1853" customFormat="1" customHeight="1" ht="17.25">
      <c r="A124" s="321"/>
      <c r="C124" s="320"/>
      <c r="D124" s="2135"/>
      <c r="E124" s="2143"/>
      <c r="F124" s="2146"/>
      <c r="G124" s="2143"/>
      <c r="H124" s="2149"/>
      <c r="I124" s="2151"/>
      <c r="J124" s="2153"/>
      <c r="K124" s="2138"/>
      <c r="L124" s="2138"/>
      <c r="M124" s="2138"/>
      <c r="N124" s="2140"/>
      <c r="O124" s="2138"/>
      <c r="P124" s="2138"/>
      <c r="Q124" s="2138"/>
      <c r="R124" s="2141"/>
      <c r="S124" s="2138"/>
      <c r="T124" s="1948"/>
      <c r="U124" s="1948"/>
      <c r="V124" s="1948"/>
      <c r="W124" s="1949"/>
      <c r="X124" s="1266"/>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67">
        <v>0</v>
      </c>
    </row>
    <row s="1853" customFormat="1" customHeight="1" ht="17.25">
      <c r="A125" s="321"/>
      <c r="C125" s="320"/>
      <c r="D125" s="2136"/>
      <c r="E125" s="2144"/>
      <c r="F125" s="2146"/>
      <c r="G125" s="2144"/>
      <c r="H125" s="2149"/>
      <c r="I125" s="2151"/>
      <c r="J125" s="2154"/>
      <c r="K125" s="2138"/>
      <c r="L125" s="2138"/>
      <c r="M125" s="2138"/>
      <c r="N125" s="2141"/>
      <c r="O125" s="2138"/>
      <c r="P125" s="1944"/>
      <c r="Q125" s="1948"/>
      <c r="R125" s="1948"/>
      <c r="S125" s="329"/>
      <c r="T125" s="329"/>
      <c r="U125" s="329"/>
      <c r="V125" s="329"/>
      <c r="W125" s="1949"/>
      <c r="X125" s="1266"/>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67">
        <v>0</v>
      </c>
    </row>
    <row s="1853" customFormat="1" customHeight="1" ht="17.25">
      <c r="A126" s="321"/>
      <c r="C126" s="320"/>
      <c r="D126" s="2136"/>
      <c r="E126" s="2144"/>
      <c r="F126" s="2146"/>
      <c r="G126" s="2144"/>
      <c r="H126" s="2149"/>
      <c r="I126" s="2151"/>
      <c r="J126" s="2154"/>
      <c r="K126" s="2138"/>
      <c r="L126" s="1948"/>
      <c r="M126" s="1948"/>
      <c r="N126" s="1948"/>
      <c r="O126" s="1948"/>
      <c r="P126" s="1948"/>
      <c r="Q126" s="1948"/>
      <c r="R126" s="1948"/>
      <c r="S126" s="329"/>
      <c r="T126" s="329"/>
      <c r="U126" s="329"/>
      <c r="V126" s="329"/>
      <c r="W126" s="1949"/>
      <c r="X126" s="1266"/>
      <c r="Y126" s="1266"/>
      <c r="Z126" s="1266"/>
      <c r="AA126" s="1266"/>
      <c r="AB126" s="1266"/>
      <c r="AC126" s="1266"/>
      <c r="AD126" s="1266"/>
      <c r="AE126" s="1266"/>
      <c r="AF126" s="1266"/>
      <c r="AG126" s="1266"/>
      <c r="AH126" s="1266"/>
      <c r="AI126" s="1266"/>
      <c r="AJ126" s="1266"/>
      <c r="AK126" s="1266"/>
      <c r="AL126" s="1266"/>
      <c r="AM126" s="1266"/>
      <c r="AN126" s="1266"/>
      <c r="AO126" s="1266"/>
      <c r="AP126" s="1266"/>
      <c r="AQ126" s="1266"/>
      <c r="AR126" s="1467">
        <v>0</v>
      </c>
    </row>
    <row s="1853" customFormat="1" customHeight="1" ht="17.25">
      <c r="A127" s="321"/>
      <c r="C127" s="320"/>
      <c r="D127" s="2136"/>
      <c r="E127" s="2144"/>
      <c r="F127" s="2147"/>
      <c r="G127" s="2144"/>
      <c r="H127" s="1299"/>
      <c r="I127" s="1946"/>
      <c r="J127" s="1946"/>
      <c r="K127" s="1946"/>
      <c r="L127" s="1946"/>
      <c r="M127" s="1946"/>
      <c r="N127" s="1946"/>
      <c r="O127" s="1946"/>
      <c r="P127" s="1946"/>
      <c r="Q127" s="1946"/>
      <c r="R127" s="1946"/>
      <c r="S127" s="1301"/>
      <c r="T127" s="1301"/>
      <c r="U127" s="1301"/>
      <c r="V127" s="1301"/>
      <c r="W127" s="1947"/>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67">
        <v>0</v>
      </c>
    </row>
    <row s="1853" customFormat="1" customHeight="1" ht="11.25" hidden="1">
      <c r="A128" s="277"/>
      <c r="B128" s="277"/>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209"/>
      <c r="D129" s="2135">
        <v>1</v>
      </c>
      <c r="E129" s="2143" t="s">
        <v>283</v>
      </c>
      <c r="F129" s="2145" t="s">
        <v>19</v>
      </c>
      <c r="G129" s="2143"/>
      <c r="H129" s="2148"/>
      <c r="I129" s="2150"/>
      <c r="J129" s="2152"/>
      <c r="K129" s="2137"/>
      <c r="L129" s="2137"/>
      <c r="M129" s="2137"/>
      <c r="N129" s="2139"/>
      <c r="O129" s="2137"/>
      <c r="P129" s="2137"/>
      <c r="Q129" s="2137"/>
      <c r="R129" s="2142"/>
      <c r="S129" s="2137"/>
      <c r="T129" s="1470"/>
      <c r="U129" s="1470"/>
      <c r="V129" s="1472"/>
      <c r="W129" s="1296"/>
      <c r="Y129" s="1267"/>
      <c r="Z129" s="1267"/>
      <c r="AA129" s="1267"/>
      <c r="AB129" s="1267"/>
      <c r="AC129" s="1267" t="s">
        <v>284</v>
      </c>
      <c r="AD129" s="1267" t="s">
        <v>285</v>
      </c>
      <c r="AE129" s="1267" t="s">
        <v>286</v>
      </c>
      <c r="AF129" s="1267" t="s">
        <v>287</v>
      </c>
      <c r="AG129" s="1267"/>
      <c r="AH129" s="1267" t="str">
        <f>IF($E$129=0,"",$E$129)</f>
        <v>Тариф на водоотведение</v>
      </c>
      <c r="AI129" s="1267" t="str">
        <f>IF($G$129=0,"",$G$129)</f>
        <v/>
      </c>
      <c r="AJ129" s="1267" t="str">
        <f>IF($J$129=0,"",$J$129)</f>
        <v/>
      </c>
      <c r="AK129" s="1267" t="str">
        <f>IF($K$129="нет","без дифференциации",IF($N$129=0,"",$N$129))</f>
        <v/>
      </c>
      <c r="AL129" s="1267" t="str">
        <f>IF($O$129="нет","без дифференциации",IF($R$129=0,"",$R$129))</f>
        <v/>
      </c>
      <c r="AM129" s="1267" t="str">
        <f>IF($S$129="нет","без дифференциации",IF($V$129=0,"",$V$129))</f>
        <v/>
      </c>
      <c r="AN129" s="1267">
        <f>$I$129</f>
        <v>0</v>
      </c>
      <c r="AO129" s="1267" t="str">
        <f>$I$129&amp;"."&amp;$M$129</f>
        <v>.</v>
      </c>
      <c r="AP129" s="1267" t="str">
        <f>$I$129&amp;"."&amp;$M$129&amp;"."&amp;$Q$129</f>
        <v>..</v>
      </c>
      <c r="AQ129" s="1267" t="str">
        <f>$I$129&amp;"."&amp;$M$129&amp;"."&amp;$Q$129&amp;"."&amp;$U$129</f>
        <v>...</v>
      </c>
      <c r="AR129" s="1467">
        <v>0</v>
      </c>
    </row>
    <row s="1853" customFormat="1" customHeight="1" ht="17.25" hidden="1">
      <c r="A130" s="321"/>
      <c r="C130" s="320"/>
      <c r="D130" s="2135"/>
      <c r="E130" s="2143"/>
      <c r="F130" s="2146"/>
      <c r="G130" s="2143"/>
      <c r="H130" s="2149"/>
      <c r="I130" s="2151"/>
      <c r="J130" s="2153"/>
      <c r="K130" s="2138"/>
      <c r="L130" s="2138"/>
      <c r="M130" s="2138"/>
      <c r="N130" s="2140"/>
      <c r="O130" s="2138"/>
      <c r="P130" s="2138"/>
      <c r="Q130" s="2138"/>
      <c r="R130" s="2141"/>
      <c r="S130" s="2138"/>
      <c r="T130" s="1297"/>
      <c r="U130" s="1297"/>
      <c r="V130" s="1297"/>
      <c r="W130" s="1298"/>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c r="E131" s="2143"/>
      <c r="F131" s="2146"/>
      <c r="G131" s="2143"/>
      <c r="H131" s="2149"/>
      <c r="I131" s="2151"/>
      <c r="J131" s="2154"/>
      <c r="K131" s="2138"/>
      <c r="L131" s="2138"/>
      <c r="M131" s="2138"/>
      <c r="N131" s="2141"/>
      <c r="O131" s="2138"/>
      <c r="P131" s="1471"/>
      <c r="Q131" s="1297"/>
      <c r="R131" s="1297"/>
      <c r="S131" s="329"/>
      <c r="T131" s="329"/>
      <c r="U131" s="329"/>
      <c r="V131" s="329"/>
      <c r="W131" s="1298"/>
      <c r="Y131" s="1267"/>
      <c r="Z131" s="1267"/>
      <c r="AA131" s="1267"/>
      <c r="AB131" s="1267"/>
      <c r="AC131" s="1267"/>
      <c r="AD131" s="1267"/>
      <c r="AE131" s="1267"/>
      <c r="AF131" s="1267"/>
      <c r="AG131" s="1267"/>
      <c r="AH131" s="1267"/>
      <c r="AI131" s="1267"/>
      <c r="AJ131" s="1267"/>
      <c r="AK131" s="1267"/>
      <c r="AL131" s="1267"/>
      <c r="AM131" s="1267"/>
      <c r="AN131" s="1267"/>
      <c r="AO131" s="1267"/>
      <c r="AP131" s="1267"/>
      <c r="AQ131" s="1267"/>
      <c r="AR131" s="1467">
        <v>0</v>
      </c>
    </row>
    <row s="1853" customFormat="1" customHeight="1" ht="17.25" hidden="1">
      <c r="A132" s="321"/>
      <c r="C132" s="320"/>
      <c r="D132" s="2135"/>
      <c r="E132" s="2143"/>
      <c r="F132" s="2146"/>
      <c r="G132" s="2143"/>
      <c r="H132" s="2149"/>
      <c r="I132" s="2151"/>
      <c r="J132" s="2154"/>
      <c r="K132" s="2138"/>
      <c r="L132" s="1297"/>
      <c r="M132" s="1297"/>
      <c r="N132" s="1297"/>
      <c r="O132" s="1297"/>
      <c r="P132" s="1297"/>
      <c r="Q132" s="1297"/>
      <c r="R132" s="1297"/>
      <c r="S132" s="329"/>
      <c r="T132" s="329"/>
      <c r="U132" s="329"/>
      <c r="V132" s="329"/>
      <c r="W132" s="1298"/>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7"/>
      <c r="G133" s="2144"/>
      <c r="H133" s="1299"/>
      <c r="I133" s="1300"/>
      <c r="J133" s="1300"/>
      <c r="K133" s="1300"/>
      <c r="L133" s="1300"/>
      <c r="M133" s="1300"/>
      <c r="N133" s="1300"/>
      <c r="O133" s="1300"/>
      <c r="P133" s="1300"/>
      <c r="Q133" s="1300"/>
      <c r="R133" s="1300"/>
      <c r="S133" s="1301"/>
      <c r="T133" s="1301"/>
      <c r="U133" s="1301"/>
      <c r="V133" s="1301"/>
      <c r="W133" s="1302"/>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209"/>
      <c r="D134" s="2135">
        <v>2</v>
      </c>
      <c r="E134" s="2143" t="s">
        <v>288</v>
      </c>
      <c r="F134" s="2145" t="s">
        <v>19</v>
      </c>
      <c r="G134" s="2143"/>
      <c r="H134" s="2148"/>
      <c r="I134" s="2150"/>
      <c r="J134" s="2152"/>
      <c r="K134" s="2137"/>
      <c r="L134" s="2137"/>
      <c r="M134" s="2137"/>
      <c r="N134" s="2139"/>
      <c r="O134" s="2137"/>
      <c r="P134" s="2137"/>
      <c r="Q134" s="2137"/>
      <c r="R134" s="2142"/>
      <c r="S134" s="2137"/>
      <c r="T134" s="1470"/>
      <c r="U134" s="1470"/>
      <c r="V134" s="1472"/>
      <c r="W134" s="1296"/>
      <c r="X134" s="1267"/>
      <c r="Y134" s="1267"/>
      <c r="Z134" s="1267"/>
      <c r="AA134" s="1267"/>
      <c r="AB134" s="1267"/>
      <c r="AC134" s="1267" t="s">
        <v>289</v>
      </c>
      <c r="AD134" s="1267" t="s">
        <v>290</v>
      </c>
      <c r="AE134" s="1267" t="s">
        <v>291</v>
      </c>
      <c r="AF134" s="1267" t="s">
        <v>292</v>
      </c>
      <c r="AG134" s="1267"/>
      <c r="AH134" s="1267" t="str">
        <f>IF($E$134=0,"",$E$134)</f>
        <v>Тариф на транспортировку сточных вод</v>
      </c>
      <c r="AI134" s="1267" t="str">
        <f>IF($G$134=0,"",$G$134)</f>
        <v/>
      </c>
      <c r="AJ134" s="1267" t="str">
        <f>IF($J$134=0,"",$J$134)</f>
        <v/>
      </c>
      <c r="AK134" s="1267" t="str">
        <f>IF($K$134="нет","без дифференциации",IF($N$134=0,"",$N$134))</f>
        <v/>
      </c>
      <c r="AL134" s="1267" t="str">
        <f>IF($O$134="нет","без дифференциации",IF($R$134=0,"",$R$134))</f>
        <v/>
      </c>
      <c r="AM134" s="1267" t="str">
        <f>IF($S$134="нет","без дифференциации",IF($V$134=0,"",$V$134))</f>
        <v/>
      </c>
      <c r="AN134" s="1772">
        <f>$I$134</f>
        <v>0</v>
      </c>
      <c r="AO134" s="1267" t="str">
        <f>$I$134&amp;"."&amp;$M$134</f>
        <v>.</v>
      </c>
      <c r="AP134" s="1259" t="str">
        <f>$I$134&amp;"."&amp;$M$134&amp;"."&amp;$Q$134</f>
        <v>..</v>
      </c>
      <c r="AQ134" s="1259" t="str">
        <f>$I$134&amp;"."&amp;$M$134&amp;"."&amp;$Q$134&amp;"."&amp;$U$134</f>
        <v>...</v>
      </c>
      <c r="AR134" s="1467">
        <v>0</v>
      </c>
    </row>
    <row s="1853" customFormat="1" customHeight="1" ht="17.25" hidden="1">
      <c r="A135" s="321"/>
      <c r="C135" s="320"/>
      <c r="D135" s="2135"/>
      <c r="E135" s="2143"/>
      <c r="F135" s="2146"/>
      <c r="G135" s="2143"/>
      <c r="H135" s="2149"/>
      <c r="I135" s="2151"/>
      <c r="J135" s="2153"/>
      <c r="K135" s="2138"/>
      <c r="L135" s="2138"/>
      <c r="M135" s="2138"/>
      <c r="N135" s="2140"/>
      <c r="O135" s="2138"/>
      <c r="P135" s="2138"/>
      <c r="Q135" s="2138"/>
      <c r="R135" s="2141"/>
      <c r="S135" s="2138"/>
      <c r="T135" s="1297"/>
      <c r="U135" s="1297"/>
      <c r="V135" s="1297"/>
      <c r="W135" s="1298"/>
      <c r="X135" s="1259"/>
      <c r="Y135" s="1259"/>
      <c r="Z135" s="1259"/>
      <c r="AA135" s="1259"/>
      <c r="AB135" s="1259"/>
      <c r="AC135" s="1259"/>
      <c r="AD135" s="1259"/>
      <c r="AE135" s="1259"/>
      <c r="AF135" s="1259"/>
      <c r="AG135" s="1259"/>
      <c r="AH135" s="1259"/>
      <c r="AI135" s="1259"/>
      <c r="AJ135" s="1259"/>
      <c r="AK135" s="1259"/>
      <c r="AL135" s="1259"/>
      <c r="AM135" s="1259"/>
      <c r="AN135" s="1259"/>
      <c r="AO135" s="1259"/>
      <c r="AP135" s="1259"/>
      <c r="AQ135" s="1259"/>
      <c r="AR135" s="1467">
        <v>0</v>
      </c>
    </row>
    <row s="1853" customFormat="1" customHeight="1" ht="17.25" hidden="1">
      <c r="A136" s="321"/>
      <c r="C136" s="320"/>
      <c r="D136" s="2136"/>
      <c r="E136" s="2144"/>
      <c r="F136" s="2146"/>
      <c r="G136" s="2144"/>
      <c r="H136" s="2149"/>
      <c r="I136" s="2151"/>
      <c r="J136" s="2154"/>
      <c r="K136" s="2138"/>
      <c r="L136" s="2138"/>
      <c r="M136" s="2138"/>
      <c r="N136" s="2141"/>
      <c r="O136" s="2138"/>
      <c r="P136" s="1471"/>
      <c r="Q136" s="1297"/>
      <c r="R136" s="1297"/>
      <c r="S136" s="329"/>
      <c r="T136" s="329"/>
      <c r="U136" s="329"/>
      <c r="V136" s="329"/>
      <c r="W136" s="1298"/>
      <c r="X136" s="1259"/>
      <c r="Y136" s="1259"/>
      <c r="Z136" s="1259"/>
      <c r="AA136" s="1259"/>
      <c r="AB136" s="1259"/>
      <c r="AC136" s="1259"/>
      <c r="AD136" s="1259"/>
      <c r="AE136" s="1259"/>
      <c r="AF136" s="1259"/>
      <c r="AG136" s="1259"/>
      <c r="AH136" s="1259"/>
      <c r="AI136" s="1259"/>
      <c r="AJ136" s="1259"/>
      <c r="AK136" s="1259"/>
      <c r="AL136" s="1259"/>
      <c r="AM136" s="1259"/>
      <c r="AN136" s="1259"/>
      <c r="AO136" s="1259"/>
      <c r="AP136" s="1259"/>
      <c r="AQ136" s="1259"/>
      <c r="AR136" s="1467">
        <v>0</v>
      </c>
    </row>
    <row s="1853" customFormat="1" customHeight="1" ht="17.25" hidden="1">
      <c r="A137" s="321"/>
      <c r="C137" s="320"/>
      <c r="D137" s="2136"/>
      <c r="E137" s="2144"/>
      <c r="F137" s="2146"/>
      <c r="G137" s="2144"/>
      <c r="H137" s="2149"/>
      <c r="I137" s="2151"/>
      <c r="J137" s="2154"/>
      <c r="K137" s="2138"/>
      <c r="L137" s="1297"/>
      <c r="M137" s="1297"/>
      <c r="N137" s="1297"/>
      <c r="O137" s="1297"/>
      <c r="P137" s="1297"/>
      <c r="Q137" s="1297"/>
      <c r="R137" s="1297"/>
      <c r="S137" s="329"/>
      <c r="T137" s="329"/>
      <c r="U137" s="329"/>
      <c r="V137" s="329"/>
      <c r="W137" s="1298"/>
      <c r="X137" s="1259"/>
      <c r="Y137" s="1259"/>
      <c r="Z137" s="1259"/>
      <c r="AA137" s="1259"/>
      <c r="AB137" s="1259"/>
      <c r="AC137" s="1259"/>
      <c r="AD137" s="1259"/>
      <c r="AE137" s="1259"/>
      <c r="AF137" s="1259"/>
      <c r="AG137" s="1259"/>
      <c r="AH137" s="1259"/>
      <c r="AI137" s="1259"/>
      <c r="AJ137" s="1259"/>
      <c r="AK137" s="1259"/>
      <c r="AL137" s="1259"/>
      <c r="AM137" s="1259"/>
      <c r="AN137" s="1259"/>
      <c r="AO137" s="1259"/>
      <c r="AP137" s="1259"/>
      <c r="AQ137" s="1259"/>
      <c r="AR137" s="1467">
        <v>0</v>
      </c>
    </row>
    <row s="1853" customFormat="1" customHeight="1" ht="17.25" hidden="1">
      <c r="A138" s="321"/>
      <c r="C138" s="320"/>
      <c r="D138" s="2136"/>
      <c r="E138" s="2144"/>
      <c r="F138" s="2147"/>
      <c r="G138" s="2144"/>
      <c r="H138" s="1299"/>
      <c r="I138" s="1300"/>
      <c r="J138" s="1300"/>
      <c r="K138" s="1300"/>
      <c r="L138" s="1300"/>
      <c r="M138" s="1300"/>
      <c r="N138" s="1300"/>
      <c r="O138" s="1300"/>
      <c r="P138" s="1300"/>
      <c r="Q138" s="1300"/>
      <c r="R138" s="1300"/>
      <c r="S138" s="1301"/>
      <c r="T138" s="1301"/>
      <c r="U138" s="1301"/>
      <c r="V138" s="1301"/>
      <c r="W138" s="1302"/>
      <c r="X138" s="1259"/>
      <c r="Y138" s="1259"/>
      <c r="Z138" s="1259"/>
      <c r="AA138" s="1259"/>
      <c r="AB138" s="1259"/>
      <c r="AC138" s="1259"/>
      <c r="AD138" s="1259"/>
      <c r="AE138" s="1259"/>
      <c r="AF138" s="1259"/>
      <c r="AG138" s="1259"/>
      <c r="AH138" s="1259"/>
      <c r="AI138" s="1259"/>
      <c r="AJ138" s="1259"/>
      <c r="AK138" s="1259"/>
      <c r="AL138" s="1259"/>
      <c r="AM138" s="1259"/>
      <c r="AN138" s="1259"/>
      <c r="AO138" s="1259"/>
      <c r="AP138" s="1259"/>
      <c r="AQ138" s="1259"/>
      <c r="AR138" s="1467">
        <v>0</v>
      </c>
    </row>
    <row s="1853" customFormat="1" customHeight="1" ht="17.25" hidden="1">
      <c r="A139" s="321"/>
      <c r="C139" s="209"/>
      <c r="D139" s="2135">
        <v>3</v>
      </c>
      <c r="E139" s="2143" t="s">
        <v>293</v>
      </c>
      <c r="F139" s="2145" t="s">
        <v>19</v>
      </c>
      <c r="G139" s="2143"/>
      <c r="H139" s="2148"/>
      <c r="I139" s="2150"/>
      <c r="J139" s="2152"/>
      <c r="K139" s="2137"/>
      <c r="L139" s="2137"/>
      <c r="M139" s="2137"/>
      <c r="N139" s="2139"/>
      <c r="O139" s="2137"/>
      <c r="P139" s="2137"/>
      <c r="Q139" s="2137"/>
      <c r="R139" s="2142"/>
      <c r="S139" s="2137"/>
      <c r="T139" s="1943"/>
      <c r="U139" s="1943"/>
      <c r="V139" s="1945"/>
      <c r="W139" s="1296"/>
      <c r="X139" s="1267"/>
      <c r="Y139" s="1267"/>
      <c r="Z139" s="1267"/>
      <c r="AA139" s="1267"/>
      <c r="AB139" s="1267"/>
      <c r="AC139" s="1267" t="s">
        <v>294</v>
      </c>
      <c r="AD139" s="1267" t="s">
        <v>295</v>
      </c>
      <c r="AE139" s="1267" t="s">
        <v>296</v>
      </c>
      <c r="AF139" s="1267" t="s">
        <v>297</v>
      </c>
      <c r="AG139" s="1267"/>
      <c r="AH139" s="1267" t="str">
        <f>IF($E$139=0,"",$E$139)</f>
        <v>Тариф на подключение (технологическое присоединение) к централизованной системе водоотведения</v>
      </c>
      <c r="AI139" s="1267" t="str">
        <f>IF($G$139=0,"",$G$139)</f>
        <v/>
      </c>
      <c r="AJ139" s="1267" t="str">
        <f>IF($J$139=0,"",$J$139)</f>
        <v/>
      </c>
      <c r="AK139" s="1267" t="str">
        <f>IF($K$139="нет","без дифференциации",IF($N$139=0,"",$N$139))</f>
        <v/>
      </c>
      <c r="AL139" s="1267" t="str">
        <f>IF($O$139="нет","без дифференциации",IF($R$139=0,"",$R$139))</f>
        <v/>
      </c>
      <c r="AM139" s="1267" t="str">
        <f>IF($S$139="нет","без дифференциации",IF($V$139=0,"",$V$139))</f>
        <v/>
      </c>
      <c r="AN139" s="1772">
        <f>$I$139</f>
        <v>0</v>
      </c>
      <c r="AO139" s="1267" t="str">
        <f>$I$139&amp;"."&amp;$M$139</f>
        <v>.</v>
      </c>
      <c r="AP139" s="1266" t="str">
        <f>$I$139&amp;"."&amp;$M$139&amp;"."&amp;$Q$139</f>
        <v>..</v>
      </c>
      <c r="AQ139" s="1266" t="str">
        <f>$I$139&amp;"."&amp;$M$139&amp;"."&amp;$Q$139&amp;"."&amp;$U$139</f>
        <v>...</v>
      </c>
      <c r="AR139" s="1467">
        <v>0</v>
      </c>
    </row>
    <row s="1853" customFormat="1" customHeight="1" ht="17.25" hidden="1">
      <c r="A140" s="321"/>
      <c r="C140" s="320"/>
      <c r="D140" s="2135"/>
      <c r="E140" s="2143"/>
      <c r="F140" s="2146"/>
      <c r="G140" s="2143"/>
      <c r="H140" s="2149"/>
      <c r="I140" s="2151"/>
      <c r="J140" s="2153"/>
      <c r="K140" s="2138"/>
      <c r="L140" s="2138"/>
      <c r="M140" s="2138"/>
      <c r="N140" s="2140"/>
      <c r="O140" s="2138"/>
      <c r="P140" s="2138"/>
      <c r="Q140" s="2138"/>
      <c r="R140" s="2141"/>
      <c r="S140" s="2138"/>
      <c r="T140" s="1948"/>
      <c r="U140" s="1948"/>
      <c r="V140" s="1948"/>
      <c r="W140" s="1949"/>
      <c r="X140" s="1266"/>
      <c r="Y140" s="1266"/>
      <c r="Z140" s="1266"/>
      <c r="AA140" s="1266"/>
      <c r="AB140" s="1266"/>
      <c r="AC140" s="1266"/>
      <c r="AD140" s="1266"/>
      <c r="AE140" s="1266"/>
      <c r="AF140" s="1266"/>
      <c r="AG140" s="1266"/>
      <c r="AH140" s="1266"/>
      <c r="AI140" s="1266"/>
      <c r="AJ140" s="1266"/>
      <c r="AK140" s="1266"/>
      <c r="AL140" s="1266"/>
      <c r="AM140" s="1266"/>
      <c r="AN140" s="1266"/>
      <c r="AO140" s="1266"/>
      <c r="AP140" s="1266"/>
      <c r="AQ140" s="1266"/>
      <c r="AR140" s="1467">
        <v>0</v>
      </c>
    </row>
    <row s="1853" customFormat="1" customHeight="1" ht="17.25" hidden="1">
      <c r="A141" s="321"/>
      <c r="C141" s="320"/>
      <c r="D141" s="2136"/>
      <c r="E141" s="2144"/>
      <c r="F141" s="2146"/>
      <c r="G141" s="2144"/>
      <c r="H141" s="2149"/>
      <c r="I141" s="2151"/>
      <c r="J141" s="2154"/>
      <c r="K141" s="2138"/>
      <c r="L141" s="2138"/>
      <c r="M141" s="2138"/>
      <c r="N141" s="2141"/>
      <c r="O141" s="2138"/>
      <c r="P141" s="1944"/>
      <c r="Q141" s="1948"/>
      <c r="R141" s="1948"/>
      <c r="S141" s="329"/>
      <c r="T141" s="329"/>
      <c r="U141" s="329"/>
      <c r="V141" s="329"/>
      <c r="W141" s="1949"/>
      <c r="X141" s="1266"/>
      <c r="Y141" s="1266"/>
      <c r="Z141" s="1266"/>
      <c r="AA141" s="1266"/>
      <c r="AB141" s="1266"/>
      <c r="AC141" s="1266"/>
      <c r="AD141" s="1266"/>
      <c r="AE141" s="1266"/>
      <c r="AF141" s="1266"/>
      <c r="AG141" s="1266"/>
      <c r="AH141" s="1266"/>
      <c r="AI141" s="1266"/>
      <c r="AJ141" s="1266"/>
      <c r="AK141" s="1266"/>
      <c r="AL141" s="1266"/>
      <c r="AM141" s="1266"/>
      <c r="AN141" s="1266"/>
      <c r="AO141" s="1266"/>
      <c r="AP141" s="1266"/>
      <c r="AQ141" s="1266"/>
      <c r="AR141" s="1467">
        <v>0</v>
      </c>
    </row>
    <row s="1853" customFormat="1" customHeight="1" ht="17.25" hidden="1">
      <c r="A142" s="321"/>
      <c r="C142" s="320"/>
      <c r="D142" s="2136"/>
      <c r="E142" s="2144"/>
      <c r="F142" s="2146"/>
      <c r="G142" s="2144"/>
      <c r="H142" s="2149"/>
      <c r="I142" s="2151"/>
      <c r="J142" s="2154"/>
      <c r="K142" s="2138"/>
      <c r="L142" s="1948"/>
      <c r="M142" s="1948"/>
      <c r="N142" s="1948"/>
      <c r="O142" s="1948"/>
      <c r="P142" s="1948"/>
      <c r="Q142" s="1948"/>
      <c r="R142" s="1948"/>
      <c r="S142" s="329"/>
      <c r="T142" s="329"/>
      <c r="U142" s="329"/>
      <c r="V142" s="329"/>
      <c r="W142" s="1949"/>
      <c r="X142" s="1266"/>
      <c r="Y142" s="1266"/>
      <c r="Z142" s="1266"/>
      <c r="AA142" s="1266"/>
      <c r="AB142" s="1266"/>
      <c r="AC142" s="1266"/>
      <c r="AD142" s="1266"/>
      <c r="AE142" s="1266"/>
      <c r="AF142" s="1266"/>
      <c r="AG142" s="1266"/>
      <c r="AH142" s="1266"/>
      <c r="AI142" s="1266"/>
      <c r="AJ142" s="1266"/>
      <c r="AK142" s="1266"/>
      <c r="AL142" s="1266"/>
      <c r="AM142" s="1266"/>
      <c r="AN142" s="1266"/>
      <c r="AO142" s="1266"/>
      <c r="AP142" s="1266"/>
      <c r="AQ142" s="1266"/>
      <c r="AR142" s="1467">
        <v>0</v>
      </c>
    </row>
    <row s="1853" customFormat="1" customHeight="1" ht="17.25" hidden="1">
      <c r="A143" s="321"/>
      <c r="C143" s="320"/>
      <c r="D143" s="2136"/>
      <c r="E143" s="2144"/>
      <c r="F143" s="2147"/>
      <c r="G143" s="2144"/>
      <c r="H143" s="1299"/>
      <c r="I143" s="1946"/>
      <c r="J143" s="1946"/>
      <c r="K143" s="1946"/>
      <c r="L143" s="1946"/>
      <c r="M143" s="1946"/>
      <c r="N143" s="1946"/>
      <c r="O143" s="1946"/>
      <c r="P143" s="1946"/>
      <c r="Q143" s="1946"/>
      <c r="R143" s="1946"/>
      <c r="S143" s="1301"/>
      <c r="T143" s="1301"/>
      <c r="U143" s="1301"/>
      <c r="V143" s="1301"/>
      <c r="W143" s="1947"/>
      <c r="X143" s="1266"/>
      <c r="Y143" s="1266"/>
      <c r="Z143" s="1266"/>
      <c r="AA143" s="1266"/>
      <c r="AB143" s="1266"/>
      <c r="AC143" s="1266"/>
      <c r="AD143" s="1266"/>
      <c r="AE143" s="1266"/>
      <c r="AF143" s="1266"/>
      <c r="AG143" s="1266"/>
      <c r="AH143" s="1266"/>
      <c r="AI143" s="1266"/>
      <c r="AJ143" s="1266"/>
      <c r="AK143" s="1266"/>
      <c r="AL143" s="1266"/>
      <c r="AM143" s="1266"/>
      <c r="AN143" s="1266"/>
      <c r="AO143" s="1266"/>
      <c r="AP143" s="1266"/>
      <c r="AQ143" s="1266"/>
      <c r="AR143" s="1467">
        <v>0</v>
      </c>
    </row>
    <row customHeight="1" ht="11.549999999999999">
      <c r="AR144" s="104">
        <v>11</v>
      </c>
    </row>
    <row customHeight="1" ht="11.549999999999999">
      <c r="AR145" s="104">
        <v>11</v>
      </c>
    </row>
    <row customHeight="1" ht="11.549999999999999">
      <c r="AR146" s="104">
        <v>11</v>
      </c>
    </row>
    <row customHeight="1" ht="11.549999999999999">
      <c r="E147" s="1350"/>
      <c r="AR147" s="104">
        <v>11</v>
      </c>
    </row>
    <row customHeight="1" ht="11.549999999999999">
      <c r="E148" s="1350"/>
      <c r="AR148" s="104">
        <v>11</v>
      </c>
    </row>
    <row customHeight="1" ht="11.549999999999999">
      <c r="E149" s="1350"/>
      <c r="AR149" s="104">
        <v>11</v>
      </c>
    </row>
    <row customHeight="1" ht="11.549999999999999">
      <c r="E150" s="1350"/>
      <c r="AR150" s="104">
        <v>11</v>
      </c>
    </row>
    <row customHeight="1" ht="11.549999999999999">
      <c r="E151" s="1350"/>
      <c r="AR151" s="104">
        <v>11</v>
      </c>
    </row>
    <row customHeight="1" ht="11.549999999999999">
      <c r="E152" s="1350"/>
      <c r="AR152" s="104">
        <v>11</v>
      </c>
    </row>
    <row customHeight="1" ht="11.549999999999999">
      <c r="E153" s="1350"/>
      <c r="AR153" s="104">
        <v>11</v>
      </c>
    </row>
    <row customHeight="1" ht="11.25" hidden="1">
      <c r="A154" s="153" t="s">
        <v>85</v>
      </c>
      <c r="B154" s="153">
        <v>0</v>
      </c>
      <c r="C154" s="104">
        <v>3</v>
      </c>
      <c r="D154" s="104">
        <v>6</v>
      </c>
      <c r="E154" s="104">
        <v>42</v>
      </c>
      <c r="F154" s="1283">
        <v>14</v>
      </c>
      <c r="G154" s="104">
        <v>42</v>
      </c>
      <c r="H154" s="104">
        <v>3</v>
      </c>
      <c r="I154" s="104">
        <v>5</v>
      </c>
      <c r="J154" s="104">
        <v>47</v>
      </c>
      <c r="K154" s="104">
        <v>3</v>
      </c>
      <c r="L154" s="104">
        <v>3</v>
      </c>
      <c r="M154" s="104">
        <v>5</v>
      </c>
      <c r="N154" s="104">
        <v>28</v>
      </c>
      <c r="O154" s="104">
        <v>3</v>
      </c>
      <c r="P154" s="104">
        <v>3</v>
      </c>
      <c r="Q154" s="104">
        <v>5</v>
      </c>
      <c r="R154" s="104">
        <v>34</v>
      </c>
      <c r="S154" s="282">
        <v>0</v>
      </c>
      <c r="T154" s="282">
        <v>0</v>
      </c>
      <c r="U154" s="282">
        <v>0</v>
      </c>
      <c r="V154" s="282">
        <v>0</v>
      </c>
      <c r="W154" s="104">
        <v>30</v>
      </c>
      <c r="X154" s="104">
        <v>3</v>
      </c>
      <c r="Y154" s="1259">
        <v>0</v>
      </c>
      <c r="Z154" s="1259">
        <v>0</v>
      </c>
      <c r="AA154" s="1259">
        <v>0</v>
      </c>
      <c r="AB154" s="1259">
        <v>0</v>
      </c>
      <c r="AC154" s="1259">
        <v>0</v>
      </c>
      <c r="AD154" s="1259">
        <v>0</v>
      </c>
      <c r="AE154" s="1259">
        <v>0</v>
      </c>
      <c r="AF154" s="1259">
        <v>0</v>
      </c>
      <c r="AG154" s="1259">
        <v>0</v>
      </c>
      <c r="AH154" s="1259">
        <v>0</v>
      </c>
      <c r="AI154" s="1259">
        <v>0</v>
      </c>
      <c r="AJ154" s="1259">
        <v>0</v>
      </c>
      <c r="AK154" s="1259">
        <v>0</v>
      </c>
      <c r="AL154" s="1259">
        <v>0</v>
      </c>
      <c r="AM154" s="1259">
        <v>0</v>
      </c>
      <c r="AN154" s="1259">
        <v>0</v>
      </c>
      <c r="AO154" s="1259">
        <v>0</v>
      </c>
      <c r="AP154" s="1259">
        <v>0</v>
      </c>
      <c r="AQ154" s="1259">
        <v>0</v>
      </c>
      <c r="AR154" s="104">
        <v>11</v>
      </c>
    </row>
  </sheetData>
  <sheetProtection formatColumns="0" formatRows="0" autoFilter="0" sort="0" insertRows="0" insertColumns="1" deleteRows="0" deleteColumns="0"/>
  <mergeCells count="406">
    <mergeCell ref="R23:R24"/>
    <mergeCell ref="S23:S24"/>
    <mergeCell ref="G23:G27"/>
    <mergeCell ref="H23:H26"/>
    <mergeCell ref="I23:I26"/>
    <mergeCell ref="J23:J26"/>
    <mergeCell ref="K23:K26"/>
    <mergeCell ref="L23:L25"/>
    <mergeCell ref="M23:M25"/>
    <mergeCell ref="N23:N25"/>
    <mergeCell ref="O23:O25"/>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N99:N101"/>
    <mergeCell ref="O99:O101"/>
    <mergeCell ref="P99:P100"/>
    <mergeCell ref="Q99:Q100"/>
    <mergeCell ref="R99:R100"/>
    <mergeCell ref="S99:S100"/>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99:D103"/>
    <mergeCell ref="E99:E103"/>
    <mergeCell ref="F99:F103"/>
    <mergeCell ref="G99:G103"/>
    <mergeCell ref="H99:H102"/>
    <mergeCell ref="I99:I102"/>
    <mergeCell ref="J99:J102"/>
    <mergeCell ref="K99:K102"/>
    <mergeCell ref="L99:L101"/>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M134:M136"/>
    <mergeCell ref="N134:N136"/>
    <mergeCell ref="O134:O136"/>
    <mergeCell ref="P129:P130"/>
    <mergeCell ref="Q129:Q130"/>
    <mergeCell ref="R129:R130"/>
    <mergeCell ref="P134:P135"/>
    <mergeCell ref="Q134:Q135"/>
    <mergeCell ref="R134:R135"/>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R13:R14"/>
    <mergeCell ref="S13:S14"/>
    <mergeCell ref="M48:M50"/>
    <mergeCell ref="N48:N50"/>
    <mergeCell ref="O48:O50"/>
    <mergeCell ref="N38:N40"/>
    <mergeCell ref="D105:D117"/>
    <mergeCell ref="E105:E117"/>
    <mergeCell ref="F105:F117"/>
    <mergeCell ref="G105:G117"/>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H109:H112"/>
    <mergeCell ref="I109:I112"/>
    <mergeCell ref="J109:J112"/>
    <mergeCell ref="K109:K112"/>
    <mergeCell ref="L109:L111"/>
    <mergeCell ref="M109:M111"/>
    <mergeCell ref="N109:N111"/>
    <mergeCell ref="O109:O111"/>
    <mergeCell ref="P109:P110"/>
    <mergeCell ref="Q109:Q110"/>
    <mergeCell ref="R109:R110"/>
    <mergeCell ref="S109:S110"/>
    <mergeCell ref="W109:W110"/>
    <mergeCell ref="H113:H116"/>
    <mergeCell ref="I113:I116"/>
    <mergeCell ref="J113:J116"/>
    <mergeCell ref="K113:K116"/>
    <mergeCell ref="L113:L115"/>
    <mergeCell ref="M113:M115"/>
    <mergeCell ref="N113:N115"/>
    <mergeCell ref="O113:O115"/>
    <mergeCell ref="P113:P114"/>
    <mergeCell ref="Q113:Q114"/>
    <mergeCell ref="R113:R114"/>
    <mergeCell ref="S113:S114"/>
    <mergeCell ref="W113:W114"/>
  </mergeCells>
  <dataValidations count="6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9:O140 O118:O119 S118:S119 K118:K119 S99:S100 K134:K135 O134:O135 K129:K130 O129:O130 S134:S135 O123:O124 S129:S130 O58:O59 S58:S59 K58:K59 K63:K64 O63:O64 S63:S64 F79:F103 K99:K100 O99:O100 F105:F108 F117:F127 S123:S124 K123:K124 F129:F143 S139:S140 K139:K140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8:J119 R118:R119 V118:W118 J134:J135 R134:R135 V134:W134 J129:J130 R129:R130 V129:W129 J58:J59 R58:R59 V58:W58 J63:J64 R63:R64 V63:W63 J99:J100 R99:R100 V99:W99 J123:J124 R123:R124 V123:W123 J139:J140 R139:R140 V139:W139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8:N120 N134:N136 N129:N131 N58:N60 N63:N65 N99:N101 N123:N125 N139:N141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08 G117:G127 G129:G143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Выберите виды деятельности, выполнив двойной щелчок левой кнопки мыши по ячейке." sqref="G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Для выбора выполните двойной щелчок левой клавиши мыши по соответствующей ячейке." sqref="K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O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V109">
      <formula1>900</formula1>
    </dataValidation>
    <dataValidation type="textLength" operator="lessThanOrEqual" allowBlank="1" showInputMessage="1" showErrorMessage="1" errorTitle="Ошибка" error="Допускается ввод не более 900 символов!" sqref="W109">
      <formula1>900</formula1>
    </dataValidation>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Выберите виды деятельности, выполнив двойной щелчок левой кнопки мыши по ячейке." sqref="G113"/>
    <dataValidation type="textLength" operator="lessThanOrEqual" allowBlank="1" showInputMessage="1" showErrorMessage="1" errorTitle="Ошибка" error="Допускается ввод не более 900 символов!" sqref="J113">
      <formula1>900</formula1>
    </dataValidation>
    <dataValidation allowBlank="1" showInputMessage="1" showErrorMessage="1" prompt="Для выбора выполните двойной щелчок левой клавиши мыши по соответствующей ячейке." sqref="K1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Для выбора выполните двойной щелчок левой клавиши мыши по соответствующей ячейке." sqref="O113"/>
    <dataValidation type="textLength" operator="lessThanOrEqual" allowBlank="1" showInputMessage="1" showErrorMessage="1" errorTitle="Ошибка" error="Допускается ввод не более 900 символов!" sqref="R113">
      <formula1>900</formula1>
    </dataValidation>
    <dataValidation allowBlank="1" showInputMessage="1" showErrorMessage="1" prompt="Для выбора выполните двойной щелчок левой клавиши мыши по соответствующей ячейке." sqref="S113"/>
    <dataValidation type="textLength" operator="lessThanOrEqual" allowBlank="1" showInputMessage="1" showErrorMessage="1" errorTitle="Ошибка" error="Допускается ввод не более 900 символов!" sqref="V113">
      <formula1>900</formula1>
    </dataValidation>
    <dataValidation type="textLength" operator="lessThanOrEqual" allowBlank="1" showInputMessage="1" showErrorMessage="1" errorTitle="Ошибка" error="Допускается ввод не более 900 символов!" sqref="W113">
      <formula1>900</formula1>
    </dataValidation>
    <dataValidation allowBlank="1" showInputMessage="1" showErrorMessage="1" prompt="Для выбора выполните двойной щелчок левой клавиши мыши по соответствующей ячейке." sqref="F114"/>
    <dataValidation allowBlank="1" showInputMessage="1" showErrorMessage="1" prompt="Выберите виды деятельности, выполнив двойной щелчок левой кнопки мыши по ячейке." sqref="G114"/>
    <dataValidation type="textLength" operator="lessThanOrEqual" allowBlank="1" showInputMessage="1" showErrorMessage="1" errorTitle="Ошибка" error="Допускается ввод не более 900 символов!" sqref="J1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
    <dataValidation type="textLength" operator="lessThanOrEqual" allowBlank="1" showInputMessage="1" showErrorMessage="1" errorTitle="Ошибка" error="Допускается ввод не более 900 символов!" sqref="R114">
      <formula1>900</formula1>
    </dataValidation>
    <dataValidation allowBlank="1" showInputMessage="1" showErrorMessage="1" prompt="Для выбора выполните двойной щелчок левой клавиши мыши по соответствующей ячейке." sqref="S114"/>
    <dataValidation allowBlank="1" showInputMessage="1" showErrorMessage="1" prompt="Для выбора выполните двойной щелчок левой клавиши мыши по соответствующей ячейке." sqref="F115"/>
    <dataValidation allowBlank="1" showInputMessage="1" showErrorMessage="1" prompt="Выберите виды деятельности, выполнив двойной щелчок левой кнопки мыши по ячейке." sqref="G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F116"/>
    <dataValidation allowBlank="1" showInputMessage="1" showErrorMessage="1" prompt="Выберите виды деятельности, выполнив двойной щелчок левой кнопки мыши по ячейке." sqref="G1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72AB8-1A93-54C8-60AA-D1952705C1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1192</v>
      </c>
      <c r="E5" s="2237"/>
      <c r="F5" s="2237"/>
      <c r="G5" s="2237"/>
      <c r="H5" s="2237"/>
      <c r="I5" s="2237"/>
      <c r="J5" s="2237"/>
      <c r="V5" s="505">
        <v>63</v>
      </c>
    </row>
    <row customHeight="1" ht="15.75">
      <c r="C6" s="176"/>
      <c r="D6" s="2176" t="str">
        <f>IF(org=0,"Не определено",org)</f>
        <v>АО "Мурманэнергосбыт"</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320</v>
      </c>
      <c r="V9" s="505">
        <v>15</v>
      </c>
    </row>
    <row s="1635" customFormat="1" customHeight="1" ht="15.75">
      <c r="A10" s="759"/>
      <c r="C10" s="176"/>
      <c r="D10" s="711"/>
      <c r="E10" s="2367" t="s">
        <v>582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583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319</v>
      </c>
      <c r="E12" s="2370"/>
      <c r="F12" s="2370"/>
      <c r="G12" s="887"/>
      <c r="H12" s="887"/>
      <c r="I12" s="887"/>
      <c r="J12" s="887"/>
      <c r="K12" s="2199"/>
      <c r="U12" s="675"/>
      <c r="V12" s="758">
        <v>15</v>
      </c>
    </row>
    <row customHeight="1" ht="35.699999999999996">
      <c r="C13" s="176"/>
      <c r="D13" s="805" t="s">
        <v>91</v>
      </c>
      <c r="E13" s="807" t="s">
        <v>321</v>
      </c>
      <c r="F13" s="807" t="s">
        <v>584</v>
      </c>
      <c r="G13" s="808" t="s">
        <v>322</v>
      </c>
      <c r="H13" s="807" t="s">
        <v>409</v>
      </c>
      <c r="I13" s="808" t="s">
        <v>322</v>
      </c>
      <c r="J13" s="807" t="s">
        <v>409</v>
      </c>
      <c r="K13" s="2232"/>
      <c r="V13" s="505">
        <v>34</v>
      </c>
    </row>
    <row customHeight="1" ht="15" hidden="1">
      <c r="C14" s="176"/>
      <c r="D14" s="593" t="s">
        <v>112</v>
      </c>
      <c r="E14" s="593" t="s">
        <v>113</v>
      </c>
      <c r="F14" s="593" t="s">
        <v>93</v>
      </c>
      <c r="G14" s="659" t="str">
        <f>G1&amp;".1"</f>
        <v>4.1</v>
      </c>
      <c r="H14" s="659"/>
      <c r="I14" s="659" t="str">
        <f>I1&amp;".1"</f>
        <v>4.1</v>
      </c>
      <c r="J14" s="659"/>
      <c r="K14" s="289"/>
      <c r="V14" s="505">
        <v>0</v>
      </c>
    </row>
    <row customHeight="1" ht="22.5" hidden="1">
      <c r="A15" s="505"/>
      <c r="C15" s="526"/>
      <c r="D15" s="521">
        <v>1</v>
      </c>
      <c r="E15" s="677" t="s">
        <v>826</v>
      </c>
      <c r="F15" s="521" t="s">
        <v>827</v>
      </c>
      <c r="G15" s="678"/>
      <c r="H15" s="678"/>
      <c r="I15" s="678"/>
      <c r="J15" s="678"/>
      <c r="K15" s="289" t="s">
        <v>828</v>
      </c>
      <c r="V15" s="505">
        <v>0</v>
      </c>
    </row>
    <row customHeight="1" ht="22.5" hidden="1">
      <c r="A16" s="505"/>
      <c r="C16" s="526"/>
      <c r="D16" s="521">
        <v>2</v>
      </c>
      <c r="E16" s="279" t="s">
        <v>829</v>
      </c>
      <c r="F16" s="521" t="s">
        <v>830</v>
      </c>
      <c r="G16" s="678"/>
      <c r="H16" s="678"/>
      <c r="I16" s="678"/>
      <c r="J16" s="678"/>
      <c r="K16" s="289" t="s">
        <v>831</v>
      </c>
      <c r="V16" s="505">
        <v>0</v>
      </c>
    </row>
    <row customHeight="1" ht="123.75" hidden="1">
      <c r="A17" s="505"/>
      <c r="C17" s="526"/>
      <c r="D17" s="521">
        <v>3</v>
      </c>
      <c r="E17" s="279" t="s">
        <v>1193</v>
      </c>
      <c r="F17" s="521" t="s">
        <v>325</v>
      </c>
      <c r="G17" s="678"/>
      <c r="H17" s="678"/>
      <c r="I17" s="678"/>
      <c r="J17" s="678"/>
      <c r="K17" s="289" t="s">
        <v>1194</v>
      </c>
      <c r="V17" s="505">
        <v>0</v>
      </c>
    </row>
    <row customHeight="1" ht="48.29999999999999">
      <c r="A18" s="505"/>
      <c r="C18" s="526"/>
      <c r="D18" s="521">
        <v>3</v>
      </c>
      <c r="E18" s="279" t="s">
        <v>832</v>
      </c>
      <c r="F18" s="521" t="s">
        <v>325</v>
      </c>
      <c r="G18" s="809" t="s">
        <v>325</v>
      </c>
      <c r="H18" s="810" t="s">
        <v>325</v>
      </c>
      <c r="I18" s="521" t="s">
        <v>325</v>
      </c>
      <c r="J18" s="578" t="s">
        <v>325</v>
      </c>
      <c r="K18" s="289" t="s">
        <v>1195</v>
      </c>
      <c r="V18" s="505">
        <v>46</v>
      </c>
    </row>
    <row customHeight="1" ht="35.699999999999996">
      <c r="A19" s="505"/>
      <c r="C19" s="526"/>
      <c r="D19" s="539" t="s">
        <v>343</v>
      </c>
      <c r="E19" s="559" t="s">
        <v>834</v>
      </c>
      <c r="F19" s="521" t="s">
        <v>835</v>
      </c>
      <c r="G19" s="817"/>
      <c r="H19" s="106"/>
      <c r="I19" s="817"/>
      <c r="J19" s="818"/>
      <c r="K19" s="679"/>
      <c r="V19" s="505">
        <v>34</v>
      </c>
    </row>
    <row customHeight="1" ht="35.699999999999996">
      <c r="A20" s="505"/>
      <c r="C20" s="526"/>
      <c r="D20" s="1890" t="s">
        <v>351</v>
      </c>
      <c r="E20" s="559" t="s">
        <v>836</v>
      </c>
      <c r="F20" s="521" t="s">
        <v>837</v>
      </c>
      <c r="G20" s="817"/>
      <c r="H20" s="106"/>
      <c r="I20" s="817"/>
      <c r="J20" s="106"/>
      <c r="K20" s="679"/>
      <c r="V20" s="505">
        <v>34</v>
      </c>
    </row>
    <row customHeight="1" ht="48.29999999999999">
      <c r="A21" s="505"/>
      <c r="C21" s="526"/>
      <c r="D21" s="1890" t="s">
        <v>353</v>
      </c>
      <c r="E21" s="559" t="s">
        <v>838</v>
      </c>
      <c r="F21" s="521" t="s">
        <v>589</v>
      </c>
      <c r="G21" s="680"/>
      <c r="H21" s="106"/>
      <c r="I21" s="680"/>
      <c r="J21" s="106"/>
      <c r="K21" s="679"/>
      <c r="V21" s="505">
        <v>46</v>
      </c>
    </row>
    <row customHeight="1" ht="67.5" hidden="1">
      <c r="A22" s="505"/>
      <c r="C22" s="526"/>
      <c r="D22" s="521">
        <v>5</v>
      </c>
      <c r="E22" s="279" t="s">
        <v>1196</v>
      </c>
      <c r="F22" s="521" t="s">
        <v>576</v>
      </c>
      <c r="G22" s="681"/>
      <c r="H22" s="682"/>
      <c r="I22" s="681"/>
      <c r="J22" s="682"/>
      <c r="K22" s="289" t="s">
        <v>1197</v>
      </c>
      <c r="V22" s="505">
        <v>0</v>
      </c>
    </row>
    <row customHeight="1" ht="33.75" hidden="1">
      <c r="C23" s="451"/>
      <c r="D23" s="521">
        <v>6</v>
      </c>
      <c r="E23" s="279" t="s">
        <v>1198</v>
      </c>
      <c r="F23" s="521" t="s">
        <v>1199</v>
      </c>
      <c r="G23" s="681"/>
      <c r="H23" s="681"/>
      <c r="I23" s="681"/>
      <c r="J23" s="681"/>
      <c r="K23" s="289" t="s">
        <v>1200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85</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BA9948-9A62-D398-0B88-C0BEB81A9D5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1201</v>
      </c>
      <c r="B1" s="1067" t="s">
        <v>1202</v>
      </c>
      <c r="C1" s="1067" t="s">
        <v>1203</v>
      </c>
      <c r="D1" s="1067" t="s">
        <v>1204</v>
      </c>
      <c r="E1" s="1067" t="s">
        <v>1205</v>
      </c>
      <c r="F1" s="1067" t="s">
        <v>1206</v>
      </c>
      <c r="G1" s="1067" t="s">
        <v>1207</v>
      </c>
      <c r="H1" s="1067" t="s">
        <v>1208</v>
      </c>
      <c r="I1" s="1067" t="s">
        <v>1209</v>
      </c>
      <c r="J1" s="1067" t="s">
        <v>1210</v>
      </c>
      <c r="K1" s="1067" t="s">
        <v>1211</v>
      </c>
      <c r="L1" s="1067" t="s">
        <v>1212</v>
      </c>
      <c r="M1" s="1067"/>
      <c r="N1" s="1067" t="s">
        <v>1213</v>
      </c>
      <c r="O1" s="1067" t="s">
        <v>1214</v>
      </c>
      <c r="P1" s="1067" t="s">
        <v>1215</v>
      </c>
      <c r="Q1" s="1067" t="s">
        <v>1216</v>
      </c>
      <c r="R1" s="1067" t="s">
        <v>1217</v>
      </c>
      <c r="S1" s="1067" t="s">
        <v>1218</v>
      </c>
      <c r="T1" s="1067" t="s">
        <v>1219</v>
      </c>
      <c r="U1" s="1067" t="s">
        <v>1220</v>
      </c>
      <c r="V1" s="1067"/>
      <c r="W1" s="797" t="s">
        <v>1221</v>
      </c>
      <c r="X1" s="1067" t="s">
        <v>1222</v>
      </c>
      <c r="Y1" s="1067" t="s">
        <v>1223</v>
      </c>
      <c r="Z1" s="1067"/>
      <c r="AA1" s="1067" t="s">
        <v>1224</v>
      </c>
      <c r="AB1" s="1067"/>
      <c r="AC1" s="1067" t="s">
        <v>1225</v>
      </c>
      <c r="AD1" s="1067"/>
      <c r="AF1" s="1067" t="s">
        <v>1226</v>
      </c>
      <c r="AH1" s="1067" t="s">
        <v>1227</v>
      </c>
      <c r="AI1" s="1067" t="s">
        <v>1228</v>
      </c>
      <c r="AK1" s="1067" t="s">
        <v>1229</v>
      </c>
      <c r="AM1" s="1067" t="s">
        <v>1230</v>
      </c>
      <c r="AP1" s="1067" t="s">
        <v>1231</v>
      </c>
      <c r="AQ1" s="1067" t="s">
        <v>1232</v>
      </c>
      <c r="AS1" s="1067" t="s">
        <v>1233</v>
      </c>
      <c r="AU1" s="1067" t="s">
        <v>1234</v>
      </c>
      <c r="AW1" s="1067" t="s">
        <v>1235</v>
      </c>
      <c r="AX1" s="1067" t="s">
        <v>1236</v>
      </c>
      <c r="AZ1" s="1152" t="s">
        <v>1237</v>
      </c>
      <c r="BB1" s="1067" t="s">
        <v>1238</v>
      </c>
      <c r="BC1" s="1067"/>
      <c r="BE1" s="1067" t="s">
        <v>1239</v>
      </c>
      <c r="BF1" s="1067" t="s">
        <v>1240</v>
      </c>
      <c r="BH1" s="1069" t="s">
        <v>825</v>
      </c>
      <c r="BI1" s="1070"/>
      <c r="BJ1" s="1071" t="s">
        <v>1241</v>
      </c>
      <c r="BK1" s="1070"/>
      <c r="BL1" s="1072" t="s">
        <v>924</v>
      </c>
      <c r="BM1" s="1070"/>
      <c r="BN1" s="1073" t="s">
        <v>1242</v>
      </c>
      <c r="BS1" s="1427"/>
    </row>
    <row customHeight="1" ht="11.25">
      <c r="A2" s="1074" t="s">
        <v>1243</v>
      </c>
      <c r="B2" s="1075">
        <v>2000</v>
      </c>
      <c r="C2" s="1075">
        <v>2022</v>
      </c>
      <c r="D2" s="1075" t="s">
        <v>64</v>
      </c>
      <c r="E2" s="1076" t="s">
        <v>1244</v>
      </c>
      <c r="F2" s="1076" t="s">
        <v>1245</v>
      </c>
      <c r="G2" s="1076" t="s">
        <v>1246</v>
      </c>
      <c r="H2" s="1077" t="s">
        <v>58</v>
      </c>
      <c r="I2" s="1076" t="s">
        <v>112</v>
      </c>
      <c r="J2" s="1076" t="s">
        <v>1247</v>
      </c>
      <c r="K2" s="1078" t="s">
        <v>1248</v>
      </c>
      <c r="L2" s="1079"/>
      <c r="M2" s="1078">
        <v>1</v>
      </c>
      <c r="N2" s="1162" t="s">
        <v>1249</v>
      </c>
      <c r="O2" s="1077" t="s">
        <v>1250</v>
      </c>
      <c r="P2" s="1080" t="s">
        <v>1251</v>
      </c>
      <c r="Q2" s="1081" t="s">
        <v>1252</v>
      </c>
      <c r="R2" s="143" t="s">
        <v>1253</v>
      </c>
      <c r="S2" s="143" t="s">
        <v>1254</v>
      </c>
      <c r="T2" s="1082" t="s">
        <v>1255</v>
      </c>
      <c r="U2" s="1079" t="s">
        <v>1256</v>
      </c>
      <c r="V2" s="1083">
        <v>1</v>
      </c>
      <c r="W2" s="1084"/>
      <c r="X2" s="1084" t="s">
        <v>1257</v>
      </c>
      <c r="Y2" s="1075" t="s">
        <v>1258</v>
      </c>
      <c r="Z2" s="1085"/>
      <c r="AA2" s="1075" t="s">
        <v>1259</v>
      </c>
      <c r="AB2" s="1086" t="s">
        <v>1259</v>
      </c>
      <c r="AC2" s="1075" t="s">
        <v>1260</v>
      </c>
      <c r="AD2" s="1086" t="s">
        <v>1260</v>
      </c>
      <c r="AF2" s="1077" t="s">
        <v>1256</v>
      </c>
      <c r="AH2" s="1076" t="s">
        <v>1261</v>
      </c>
      <c r="AI2" s="1076" t="s">
        <v>1261</v>
      </c>
      <c r="AK2" s="1076" t="s">
        <v>1262</v>
      </c>
      <c r="AM2" s="1076" t="s">
        <v>1263</v>
      </c>
      <c r="AP2" s="1087" t="s">
        <v>1257</v>
      </c>
      <c r="AQ2" s="1088" t="s">
        <v>1257</v>
      </c>
      <c r="AS2" s="1075" t="s">
        <v>1264</v>
      </c>
      <c r="AU2" s="1120" t="s">
        <v>1265</v>
      </c>
      <c r="AW2" s="1120" t="s">
        <v>1266</v>
      </c>
      <c r="AX2" s="1120" t="s">
        <v>1266</v>
      </c>
      <c r="AZ2" s="1120" t="s">
        <v>1267</v>
      </c>
      <c r="BB2" s="1120" t="s">
        <v>1268</v>
      </c>
      <c r="BC2" s="1120" t="s">
        <v>1269</v>
      </c>
      <c r="BE2" s="1120">
        <v>2000</v>
      </c>
      <c r="BF2" s="1120" t="s">
        <v>1270</v>
      </c>
    </row>
    <row customHeight="1" ht="11.25">
      <c r="A3" s="1074" t="s">
        <v>1271</v>
      </c>
      <c r="B3" s="1075">
        <v>2001</v>
      </c>
      <c r="C3" s="1075">
        <v>2023</v>
      </c>
      <c r="D3" s="1075" t="s">
        <v>19</v>
      </c>
      <c r="E3" s="1076" t="s">
        <v>1272</v>
      </c>
      <c r="F3" s="1076" t="s">
        <v>1273</v>
      </c>
      <c r="G3" s="1076" t="s">
        <v>1274</v>
      </c>
      <c r="H3" s="1077" t="s">
        <v>1275</v>
      </c>
      <c r="I3" s="1076" t="s">
        <v>113</v>
      </c>
      <c r="J3" s="1076" t="s">
        <v>574</v>
      </c>
      <c r="K3" s="1078" t="s">
        <v>1276</v>
      </c>
      <c r="L3" s="1079">
        <f>_xlfn.IFERROR(MATCH(K3,OFFER_METHOD,0),0)</f>
        <v>0</v>
      </c>
      <c r="M3" s="1078">
        <v>2</v>
      </c>
      <c r="N3" s="1162" t="s">
        <v>1277</v>
      </c>
      <c r="O3" s="1077" t="s">
        <v>1278</v>
      </c>
      <c r="P3" s="1080" t="s">
        <v>37</v>
      </c>
      <c r="Q3" s="1081" t="s">
        <v>1279</v>
      </c>
      <c r="R3" s="143" t="s">
        <v>1280</v>
      </c>
      <c r="S3" s="143" t="s">
        <v>1281</v>
      </c>
      <c r="T3" s="1082" t="s">
        <v>1282</v>
      </c>
      <c r="U3" s="1079" t="s">
        <v>1283</v>
      </c>
      <c r="V3" s="1083">
        <v>2</v>
      </c>
      <c r="W3" s="1084"/>
      <c r="X3" s="1084" t="s">
        <v>1284</v>
      </c>
      <c r="Y3" s="1075" t="s">
        <v>1258</v>
      </c>
      <c r="Z3" s="1085"/>
      <c r="AA3" s="1075" t="s">
        <v>1285</v>
      </c>
      <c r="AB3" s="1086" t="s">
        <v>1285</v>
      </c>
      <c r="AC3" s="1075" t="s">
        <v>1286</v>
      </c>
      <c r="AD3" s="1086" t="s">
        <v>1286</v>
      </c>
      <c r="AF3" s="1077" t="s">
        <v>1283</v>
      </c>
      <c r="AH3" s="1076" t="s">
        <v>1287</v>
      </c>
      <c r="AI3" s="1076" t="s">
        <v>1288</v>
      </c>
      <c r="AK3" s="1076" t="s">
        <v>1289</v>
      </c>
      <c r="AM3" s="1076" t="s">
        <v>1290</v>
      </c>
      <c r="AP3" s="1087" t="s">
        <v>1291</v>
      </c>
      <c r="AQ3" s="1088" t="s">
        <v>1291</v>
      </c>
      <c r="AS3" s="1075" t="s">
        <v>1292</v>
      </c>
      <c r="AU3" s="1120" t="s">
        <v>1293</v>
      </c>
      <c r="AW3" s="1120" t="s">
        <v>1294</v>
      </c>
      <c r="AX3" s="1120" t="s">
        <v>1294</v>
      </c>
      <c r="AZ3" s="1120" t="s">
        <v>1295</v>
      </c>
      <c r="BB3" s="1120" t="s">
        <v>1296</v>
      </c>
      <c r="BC3" s="1120" t="s">
        <v>1269</v>
      </c>
      <c r="BE3" s="1120">
        <v>2001</v>
      </c>
      <c r="BF3" s="1120" t="s">
        <v>1297</v>
      </c>
      <c r="BH3" s="1067" t="s">
        <v>1298</v>
      </c>
      <c r="BJ3" s="1067" t="s">
        <v>1299</v>
      </c>
      <c r="BL3" s="1067" t="s">
        <v>1300</v>
      </c>
      <c r="BN3" s="1067" t="s">
        <v>1301</v>
      </c>
      <c r="BR3" s="1067" t="s">
        <v>1302</v>
      </c>
      <c r="BS3" s="1428"/>
      <c r="BT3" s="1070"/>
      <c r="BU3" s="1067" t="s">
        <v>1303</v>
      </c>
      <c r="BV3" s="1070"/>
      <c r="BW3" s="1690"/>
      <c r="BX3" s="1692" t="s">
        <v>1304</v>
      </c>
      <c r="CA3" s="1067" t="s">
        <v>1305</v>
      </c>
    </row>
    <row customHeight="1" ht="11.25">
      <c r="A4" s="1074" t="s">
        <v>1306</v>
      </c>
      <c r="B4" s="1075">
        <v>2002</v>
      </c>
      <c r="C4" s="1075">
        <v>2024</v>
      </c>
      <c r="E4" s="1076" t="s">
        <v>1307</v>
      </c>
      <c r="F4" s="1076" t="s">
        <v>1308</v>
      </c>
      <c r="H4" s="1077" t="s">
        <v>1309</v>
      </c>
      <c r="I4" s="1076" t="s">
        <v>93</v>
      </c>
      <c r="J4" s="1076" t="s">
        <v>1310</v>
      </c>
      <c r="K4" s="1078" t="s">
        <v>1311</v>
      </c>
      <c r="L4" s="1079">
        <f>_xlfn.IFERROR(MATCH(K4,OFFER_METHOD,0),0)</f>
        <v>0</v>
      </c>
      <c r="M4" s="1078">
        <v>3</v>
      </c>
      <c r="N4" s="1162" t="s">
        <v>1312</v>
      </c>
      <c r="O4" s="1076" t="s">
        <v>1313</v>
      </c>
      <c r="Q4" s="1081" t="s">
        <v>1314</v>
      </c>
      <c r="R4" s="143" t="s">
        <v>1315</v>
      </c>
      <c r="S4" s="143" t="s">
        <v>1316</v>
      </c>
      <c r="T4" s="1082" t="s">
        <v>1317</v>
      </c>
      <c r="U4" s="1079" t="s">
        <v>1318</v>
      </c>
      <c r="V4" s="1083">
        <v>3</v>
      </c>
      <c r="W4" s="1084"/>
      <c r="X4" s="1084" t="s">
        <v>1319</v>
      </c>
      <c r="Y4" s="1075" t="s">
        <v>1258</v>
      </c>
      <c r="Z4" s="1091"/>
      <c r="AC4" s="1075" t="s">
        <v>1320</v>
      </c>
      <c r="AD4" s="1086" t="s">
        <v>1320</v>
      </c>
      <c r="AF4" s="1077" t="s">
        <v>1318</v>
      </c>
      <c r="AH4" s="1077" t="s">
        <v>1321</v>
      </c>
      <c r="AK4" s="1076" t="s">
        <v>1322</v>
      </c>
      <c r="AM4" s="1076" t="s">
        <v>1323</v>
      </c>
      <c r="AP4" s="1087" t="s">
        <v>1284</v>
      </c>
      <c r="AQ4" s="1088" t="s">
        <v>1284</v>
      </c>
      <c r="AS4" s="1075" t="s">
        <v>1324</v>
      </c>
      <c r="AU4" s="1120" t="s">
        <v>1325</v>
      </c>
      <c r="AW4" s="1120" t="s">
        <v>1326</v>
      </c>
      <c r="AX4" s="1120" t="s">
        <v>1326</v>
      </c>
      <c r="AZ4" s="1120" t="s">
        <v>1327</v>
      </c>
      <c r="BB4" s="1120" t="s">
        <v>1328</v>
      </c>
      <c r="BC4" s="1120" t="s">
        <v>1329</v>
      </c>
      <c r="BE4" s="1120">
        <v>2002</v>
      </c>
      <c r="BF4" s="1120" t="s">
        <v>1330</v>
      </c>
      <c r="BH4" s="1068" t="s">
        <v>1331</v>
      </c>
      <c r="BJ4" s="1068" t="s">
        <v>1331</v>
      </c>
      <c r="BL4" s="1068" t="s">
        <v>1331</v>
      </c>
      <c r="BN4" s="1068" t="s">
        <v>1331</v>
      </c>
      <c r="BQ4" s="1432" t="s">
        <v>1332</v>
      </c>
      <c r="BR4" s="1159" t="s">
        <v>1333</v>
      </c>
      <c r="BS4" s="274"/>
      <c r="BT4" s="1432" t="s">
        <v>1334</v>
      </c>
      <c r="BU4" s="1159" t="s">
        <v>1335</v>
      </c>
      <c r="BV4" s="1070"/>
      <c r="BW4" s="1697" t="s">
        <v>1336</v>
      </c>
      <c r="BX4" s="1691" t="s">
        <v>1337</v>
      </c>
      <c r="BZ4" s="1432" t="s">
        <v>1338</v>
      </c>
      <c r="CA4" s="1159" t="s">
        <v>1339</v>
      </c>
    </row>
    <row customHeight="1" ht="11.25">
      <c r="A5" s="1074" t="s">
        <v>1340</v>
      </c>
      <c r="B5" s="1075">
        <v>2003</v>
      </c>
      <c r="C5" s="1075">
        <v>2025</v>
      </c>
      <c r="E5" s="1076" t="s">
        <v>1341</v>
      </c>
      <c r="F5" s="1076" t="s">
        <v>1342</v>
      </c>
      <c r="H5" s="1077" t="s">
        <v>1343</v>
      </c>
      <c r="I5" s="1076" t="s">
        <v>94</v>
      </c>
      <c r="K5" s="1078" t="s">
        <v>1344</v>
      </c>
      <c r="L5" s="1079">
        <f>_xlfn.IFERROR(MATCH(K5,OFFER_METHOD,0),0)</f>
        <v>0</v>
      </c>
      <c r="M5" s="1078">
        <v>4</v>
      </c>
      <c r="N5" s="1092" t="s">
        <v>1345</v>
      </c>
      <c r="O5" s="1076" t="s">
        <v>1346</v>
      </c>
      <c r="Q5" s="1081" t="s">
        <v>1347</v>
      </c>
      <c r="R5" s="143" t="s">
        <v>559</v>
      </c>
      <c r="T5" s="1077" t="s">
        <v>1348</v>
      </c>
      <c r="U5" s="1079" t="s">
        <v>1349</v>
      </c>
      <c r="V5" s="1083">
        <v>4</v>
      </c>
      <c r="W5" s="1084"/>
      <c r="X5" s="1084" t="s">
        <v>168</v>
      </c>
      <c r="Y5" s="1075" t="s">
        <v>1350</v>
      </c>
      <c r="Z5" s="1091">
        <v>1</v>
      </c>
      <c r="AF5" s="1077" t="s">
        <v>1351</v>
      </c>
      <c r="AH5" s="1076" t="s">
        <v>1352</v>
      </c>
      <c r="AK5" s="1076" t="s">
        <v>1353</v>
      </c>
      <c r="AM5" s="1076" t="s">
        <v>1354</v>
      </c>
      <c r="AP5" s="1087" t="s">
        <v>168</v>
      </c>
      <c r="AQ5" s="1088" t="s">
        <v>168</v>
      </c>
      <c r="AU5" s="1120" t="s">
        <v>1355</v>
      </c>
      <c r="AW5" s="1120" t="s">
        <v>1356</v>
      </c>
      <c r="AX5" s="1120" t="s">
        <v>1356</v>
      </c>
      <c r="AZ5" s="1120" t="s">
        <v>1357</v>
      </c>
      <c r="BB5" s="1120" t="s">
        <v>1358</v>
      </c>
      <c r="BC5" s="1120" t="s">
        <v>1359</v>
      </c>
      <c r="BE5" s="1120">
        <v>2003</v>
      </c>
      <c r="BF5" s="1120" t="s">
        <v>1360</v>
      </c>
      <c r="BH5" s="1068" t="s">
        <v>1361</v>
      </c>
      <c r="BJ5" s="1068" t="s">
        <v>1361</v>
      </c>
      <c r="BL5" s="1068" t="s">
        <v>1361</v>
      </c>
      <c r="BN5" s="1068" t="s">
        <v>1362</v>
      </c>
      <c r="BQ5" s="1281">
        <v>4213775</v>
      </c>
      <c r="BR5" s="1068" t="s">
        <v>1257</v>
      </c>
      <c r="BS5" s="1429"/>
      <c r="BT5" s="1281">
        <v>64236871</v>
      </c>
      <c r="BU5" s="1068" t="s">
        <v>229</v>
      </c>
      <c r="BV5" s="1070"/>
      <c r="BW5" s="1695">
        <v>4213767</v>
      </c>
      <c r="BX5" s="1693" t="s">
        <v>1363</v>
      </c>
      <c r="BZ5" s="1281">
        <v>64237509</v>
      </c>
      <c r="CA5" s="1295" t="s">
        <v>1364</v>
      </c>
    </row>
    <row customHeight="1" ht="11.25">
      <c r="A6" s="1074" t="s">
        <v>1365</v>
      </c>
      <c r="B6" s="1075">
        <v>2004</v>
      </c>
      <c r="C6" s="1075">
        <v>2026</v>
      </c>
      <c r="E6" s="1076" t="s">
        <v>1366</v>
      </c>
      <c r="F6" s="1093"/>
      <c r="H6" s="1077" t="s">
        <v>1367</v>
      </c>
      <c r="I6" s="1076" t="s">
        <v>102</v>
      </c>
      <c r="J6" s="1067" t="s">
        <v>1368</v>
      </c>
      <c r="L6" s="1079">
        <f>SUM(kind_of_control_method_filter)</f>
        <v>0</v>
      </c>
      <c r="N6" s="1092" t="s">
        <v>1369</v>
      </c>
      <c r="O6" s="1076" t="s">
        <v>1370</v>
      </c>
      <c r="R6" s="143" t="s">
        <v>1252</v>
      </c>
      <c r="T6" s="1077" t="s">
        <v>1371</v>
      </c>
      <c r="U6" s="1079" t="s">
        <v>1351</v>
      </c>
      <c r="V6" s="1083">
        <v>5</v>
      </c>
      <c r="W6" s="1084"/>
      <c r="X6" s="1075" t="s">
        <v>174</v>
      </c>
      <c r="Y6" s="1075" t="s">
        <v>1372</v>
      </c>
      <c r="Z6" s="1091"/>
      <c r="AA6" s="1094"/>
      <c r="AH6" s="1076" t="s">
        <v>1373</v>
      </c>
      <c r="AK6" s="1076" t="s">
        <v>1374</v>
      </c>
      <c r="AM6" s="1076" t="s">
        <v>1375</v>
      </c>
      <c r="AP6" s="1087" t="s">
        <v>174</v>
      </c>
      <c r="AQ6" s="1088" t="s">
        <v>174</v>
      </c>
      <c r="AU6" s="1120" t="s">
        <v>1376</v>
      </c>
      <c r="AW6" s="1120" t="s">
        <v>1377</v>
      </c>
      <c r="AX6" s="1120" t="s">
        <v>1377</v>
      </c>
      <c r="BB6" s="1120" t="s">
        <v>1378</v>
      </c>
      <c r="BC6" s="1120" t="s">
        <v>1359</v>
      </c>
      <c r="BE6" s="1120">
        <v>2004</v>
      </c>
      <c r="BF6" s="1120" t="s">
        <v>1379</v>
      </c>
      <c r="BH6" s="1068" t="s">
        <v>1380</v>
      </c>
      <c r="BJ6" s="1068" t="s">
        <v>1381</v>
      </c>
      <c r="BL6" s="1068" t="s">
        <v>1381</v>
      </c>
      <c r="BN6" s="1068" t="s">
        <v>1382</v>
      </c>
      <c r="BQ6" s="1281">
        <v>4213784</v>
      </c>
      <c r="BR6" s="1295" t="s">
        <v>1291</v>
      </c>
      <c r="BS6" s="1430"/>
      <c r="BT6" s="1281">
        <v>64236872</v>
      </c>
      <c r="BU6" s="1068" t="s">
        <v>234</v>
      </c>
      <c r="BV6" s="1070"/>
      <c r="BW6" s="1695">
        <v>4213768</v>
      </c>
      <c r="BX6" s="1693" t="s">
        <v>273</v>
      </c>
      <c r="BZ6" s="1281">
        <v>64237510</v>
      </c>
      <c r="CA6" s="1068" t="s">
        <v>1383</v>
      </c>
    </row>
    <row customHeight="1" ht="11.25">
      <c r="A7" s="1074" t="s">
        <v>1384</v>
      </c>
      <c r="B7" s="1075">
        <v>2005</v>
      </c>
      <c r="E7" s="1076" t="s">
        <v>1385</v>
      </c>
      <c r="F7" s="1093"/>
      <c r="H7" s="1077" t="s">
        <v>1386</v>
      </c>
      <c r="I7" s="1076" t="s">
        <v>95</v>
      </c>
      <c r="J7" s="1076" t="s">
        <v>1387</v>
      </c>
      <c r="N7" s="1096" t="s">
        <v>1388</v>
      </c>
      <c r="O7" s="1076" t="s">
        <v>1389</v>
      </c>
      <c r="U7" s="1079" t="s">
        <v>19</v>
      </c>
      <c r="V7" s="370" t="s">
        <v>95</v>
      </c>
      <c r="W7" s="1084"/>
      <c r="X7" s="1075" t="s">
        <v>180</v>
      </c>
      <c r="Y7" s="1075" t="s">
        <v>1350</v>
      </c>
      <c r="Z7" s="1091"/>
      <c r="AA7" s="1094"/>
      <c r="AH7" s="1076" t="s">
        <v>1390</v>
      </c>
      <c r="AK7" s="1076" t="s">
        <v>1391</v>
      </c>
      <c r="AM7" s="1076" t="s">
        <v>1392</v>
      </c>
      <c r="AP7" s="1087" t="s">
        <v>180</v>
      </c>
      <c r="AQ7" s="1088" t="s">
        <v>180</v>
      </c>
      <c r="AU7" s="1120" t="s">
        <v>1393</v>
      </c>
      <c r="AW7" s="1120" t="s">
        <v>1394</v>
      </c>
      <c r="AX7" s="1120" t="s">
        <v>1394</v>
      </c>
      <c r="AZ7" s="1067" t="s">
        <v>1395</v>
      </c>
      <c r="BB7" s="1120" t="s">
        <v>1396</v>
      </c>
      <c r="BC7" s="1120" t="s">
        <v>1359</v>
      </c>
      <c r="BE7" s="1120">
        <v>2005</v>
      </c>
      <c r="BF7" s="1120" t="s">
        <v>1397</v>
      </c>
      <c r="BH7" s="1068" t="s">
        <v>1398</v>
      </c>
      <c r="BJ7" s="1068" t="s">
        <v>1380</v>
      </c>
      <c r="BL7" s="1068" t="s">
        <v>1380</v>
      </c>
      <c r="BN7" s="1068" t="s">
        <v>1399</v>
      </c>
      <c r="BQ7" s="1281">
        <v>4213781</v>
      </c>
      <c r="BR7" s="1068" t="s">
        <v>1284</v>
      </c>
      <c r="BS7" s="1429"/>
      <c r="BT7" s="1281">
        <v>64236873</v>
      </c>
      <c r="BU7" s="1068" t="s">
        <v>239</v>
      </c>
      <c r="BV7" s="1070"/>
      <c r="BW7" s="1695">
        <v>4213769</v>
      </c>
      <c r="BX7" s="1693" t="s">
        <v>1400</v>
      </c>
      <c r="BZ7" s="1281">
        <v>64237511</v>
      </c>
      <c r="CA7" s="1068" t="s">
        <v>288</v>
      </c>
    </row>
    <row customHeight="1" ht="11.25">
      <c r="A8" s="1074" t="s">
        <v>1401</v>
      </c>
      <c r="B8" s="1075">
        <v>2006</v>
      </c>
      <c r="E8" s="1076" t="s">
        <v>1402</v>
      </c>
      <c r="F8" s="1093"/>
      <c r="H8" s="1077" t="s">
        <v>1403</v>
      </c>
      <c r="I8" s="1076" t="s">
        <v>96</v>
      </c>
      <c r="J8" s="1076" t="s">
        <v>1404</v>
      </c>
      <c r="N8" s="1163" t="s">
        <v>1405</v>
      </c>
      <c r="O8" s="1076" t="s">
        <v>1406</v>
      </c>
      <c r="V8" s="370" t="s">
        <v>96</v>
      </c>
      <c r="W8" s="1084"/>
      <c r="X8" s="1075" t="s">
        <v>186</v>
      </c>
      <c r="Y8" s="1075" t="s">
        <v>1350</v>
      </c>
      <c r="Z8" s="1091"/>
      <c r="AA8" s="1094"/>
      <c r="AK8" s="1076" t="s">
        <v>1407</v>
      </c>
      <c r="AP8" s="1087" t="s">
        <v>186</v>
      </c>
      <c r="AQ8" s="1088" t="s">
        <v>186</v>
      </c>
      <c r="AU8" s="1120" t="s">
        <v>1408</v>
      </c>
      <c r="AW8" s="1120" t="s">
        <v>1409</v>
      </c>
      <c r="AX8" s="1120" t="s">
        <v>1409</v>
      </c>
      <c r="AZ8" s="1120" t="s">
        <v>1410</v>
      </c>
      <c r="BB8" s="1120" t="s">
        <v>1411</v>
      </c>
      <c r="BC8" s="1120" t="s">
        <v>1359</v>
      </c>
      <c r="BE8" s="1120">
        <v>2006</v>
      </c>
      <c r="BF8" s="1120" t="s">
        <v>1412</v>
      </c>
      <c r="BH8" s="1068" t="s">
        <v>1413</v>
      </c>
      <c r="BJ8" s="1068" t="s">
        <v>1414</v>
      </c>
      <c r="BL8" s="1068" t="s">
        <v>1414</v>
      </c>
      <c r="BN8" s="1068" t="s">
        <v>1415</v>
      </c>
      <c r="BQ8" s="1281">
        <v>4213776</v>
      </c>
      <c r="BR8" s="1068" t="s">
        <v>168</v>
      </c>
      <c r="BS8" s="1429"/>
      <c r="BT8" s="1281">
        <v>64236874</v>
      </c>
      <c r="BU8" s="1295" t="s">
        <v>1416</v>
      </c>
      <c r="BV8" s="1070"/>
      <c r="BW8" s="1695">
        <v>4213770</v>
      </c>
      <c r="BX8" s="1696" t="s">
        <v>1417</v>
      </c>
      <c r="BZ8" s="1281">
        <v>64237512</v>
      </c>
      <c r="CA8" s="1068" t="s">
        <v>283</v>
      </c>
    </row>
    <row customHeight="1" ht="11.25">
      <c r="A9" s="1074" t="s">
        <v>1418</v>
      </c>
      <c r="B9" s="1075">
        <v>2007</v>
      </c>
      <c r="E9" s="1076" t="s">
        <v>1419</v>
      </c>
      <c r="F9" s="1093"/>
      <c r="G9" s="1067" t="s">
        <v>1420</v>
      </c>
      <c r="H9" s="1067" t="s">
        <v>1421</v>
      </c>
      <c r="I9" s="1076" t="s">
        <v>114</v>
      </c>
      <c r="O9" s="1076" t="s">
        <v>1422</v>
      </c>
      <c r="V9" s="370" t="s">
        <v>114</v>
      </c>
      <c r="W9" s="1084"/>
      <c r="X9" s="1075" t="s">
        <v>192</v>
      </c>
      <c r="Y9" s="1075" t="s">
        <v>1258</v>
      </c>
      <c r="Z9" s="1091">
        <v>1</v>
      </c>
      <c r="AA9" s="1094"/>
      <c r="AK9" s="1076" t="s">
        <v>1423</v>
      </c>
      <c r="AP9" s="1087" t="s">
        <v>1424</v>
      </c>
      <c r="AQ9" s="1088" t="s">
        <v>1424</v>
      </c>
      <c r="AW9" s="1120" t="s">
        <v>1425</v>
      </c>
      <c r="AX9" s="1120" t="s">
        <v>1425</v>
      </c>
      <c r="AZ9" s="1120" t="s">
        <v>1426</v>
      </c>
      <c r="BB9" s="1120" t="s">
        <v>1427</v>
      </c>
      <c r="BC9" s="1120" t="s">
        <v>1359</v>
      </c>
      <c r="BE9" s="1120">
        <v>2007</v>
      </c>
      <c r="BF9" s="1120" t="s">
        <v>1428</v>
      </c>
      <c r="BH9" s="1068" t="s">
        <v>1429</v>
      </c>
      <c r="BJ9" s="1068" t="s">
        <v>1430</v>
      </c>
      <c r="BL9" s="1068" t="s">
        <v>1430</v>
      </c>
      <c r="BN9" s="1068" t="s">
        <v>1431</v>
      </c>
      <c r="BQ9" s="1281">
        <v>4213777</v>
      </c>
      <c r="BR9" s="1068" t="s">
        <v>174</v>
      </c>
      <c r="BS9" s="1429"/>
      <c r="BT9" s="1281">
        <v>64236875</v>
      </c>
      <c r="BU9" s="1068" t="s">
        <v>244</v>
      </c>
      <c r="BV9" s="1070"/>
      <c r="BW9" s="1690"/>
      <c r="BX9" s="1690"/>
    </row>
    <row customHeight="1" ht="11.25">
      <c r="A10" s="1074" t="s">
        <v>1432</v>
      </c>
      <c r="B10" s="1075">
        <v>2008</v>
      </c>
      <c r="E10" s="1076" t="s">
        <v>1433</v>
      </c>
      <c r="F10" s="1093"/>
      <c r="G10" s="1076" t="s">
        <v>1434</v>
      </c>
      <c r="H10" s="1076" t="s">
        <v>1435</v>
      </c>
      <c r="I10" s="1076" t="s">
        <v>150</v>
      </c>
      <c r="J10" s="1067" t="s">
        <v>1436</v>
      </c>
      <c r="K10" s="1067" t="s">
        <v>1437</v>
      </c>
      <c r="O10" s="1076" t="s">
        <v>1438</v>
      </c>
      <c r="V10" s="371" t="s">
        <v>150</v>
      </c>
      <c r="W10" s="1097"/>
      <c r="X10" s="1097" t="s">
        <v>1439</v>
      </c>
      <c r="Y10" s="1098" t="s">
        <v>1440</v>
      </c>
      <c r="Z10" s="1091"/>
      <c r="AP10" s="1087" t="s">
        <v>1439</v>
      </c>
      <c r="AQ10" s="1088" t="s">
        <v>1439</v>
      </c>
      <c r="AW10" s="1120" t="s">
        <v>1441</v>
      </c>
      <c r="AX10" s="1120" t="s">
        <v>1441</v>
      </c>
      <c r="AZ10" s="1120" t="s">
        <v>1442</v>
      </c>
      <c r="BB10" s="1120" t="s">
        <v>1443</v>
      </c>
      <c r="BC10" s="1120" t="s">
        <v>1359</v>
      </c>
      <c r="BE10" s="1120">
        <v>2008</v>
      </c>
      <c r="BF10" s="1120" t="s">
        <v>1444</v>
      </c>
      <c r="BH10" s="1068" t="s">
        <v>1445</v>
      </c>
      <c r="BJ10" s="1068" t="s">
        <v>1446</v>
      </c>
      <c r="BL10" s="1068" t="s">
        <v>1446</v>
      </c>
      <c r="BN10" s="1068" t="s">
        <v>1447</v>
      </c>
      <c r="BQ10" s="1281">
        <v>4213778</v>
      </c>
      <c r="BR10" s="1068" t="s">
        <v>180</v>
      </c>
      <c r="BS10" s="1429"/>
      <c r="BT10" s="1281">
        <v>64236876</v>
      </c>
      <c r="BU10" s="1068" t="s">
        <v>224</v>
      </c>
      <c r="BV10" s="1070"/>
      <c r="BW10" s="1690"/>
      <c r="BX10" s="1690"/>
    </row>
    <row customHeight="1" ht="11.25">
      <c r="A11" s="1074" t="s">
        <v>1448</v>
      </c>
      <c r="B11" s="1075">
        <v>2009</v>
      </c>
      <c r="E11" s="1076" t="s">
        <v>1449</v>
      </c>
      <c r="F11" s="1093"/>
      <c r="G11" s="1076" t="s">
        <v>1450</v>
      </c>
      <c r="H11" s="1076" t="s">
        <v>1451</v>
      </c>
      <c r="I11" s="1076" t="s">
        <v>151</v>
      </c>
      <c r="J11" s="1077" t="s">
        <v>1452</v>
      </c>
      <c r="K11" s="1099" t="s">
        <v>1453</v>
      </c>
      <c r="O11" s="1077" t="s">
        <v>1454</v>
      </c>
      <c r="V11" s="370" t="s">
        <v>151</v>
      </c>
      <c r="W11" s="275"/>
      <c r="X11" s="1084" t="s">
        <v>1424</v>
      </c>
      <c r="Y11" s="1075" t="s">
        <v>1455</v>
      </c>
      <c r="Z11" s="1091"/>
      <c r="AP11" s="1087" t="s">
        <v>192</v>
      </c>
      <c r="AQ11" s="1089" t="s">
        <v>192</v>
      </c>
      <c r="AW11" s="1120" t="s">
        <v>1456</v>
      </c>
      <c r="AX11" s="1120" t="s">
        <v>1456</v>
      </c>
      <c r="AZ11" s="1120" t="s">
        <v>1457</v>
      </c>
      <c r="BB11" s="1120" t="s">
        <v>1458</v>
      </c>
      <c r="BC11" s="1120" t="s">
        <v>1359</v>
      </c>
      <c r="BE11" s="1120">
        <v>2009</v>
      </c>
      <c r="BF11" s="1120" t="s">
        <v>1459</v>
      </c>
      <c r="BH11" s="1068" t="s">
        <v>1460</v>
      </c>
      <c r="BJ11" s="1068" t="s">
        <v>1429</v>
      </c>
      <c r="BL11" s="1068" t="s">
        <v>1429</v>
      </c>
      <c r="BN11" s="1068" t="s">
        <v>1461</v>
      </c>
      <c r="BQ11" s="1281">
        <v>4213780</v>
      </c>
      <c r="BR11" s="1068" t="s">
        <v>186</v>
      </c>
      <c r="BS11" s="1429"/>
      <c r="BW11" s="1690"/>
      <c r="BX11" s="1690"/>
    </row>
    <row customHeight="1" ht="11.25">
      <c r="A12" s="1074" t="s">
        <v>1462</v>
      </c>
      <c r="B12" s="1075">
        <v>2010</v>
      </c>
      <c r="E12" s="1076" t="s">
        <v>1463</v>
      </c>
      <c r="F12" s="1093"/>
      <c r="G12" s="1076" t="s">
        <v>1451</v>
      </c>
      <c r="I12" s="1076" t="s">
        <v>152</v>
      </c>
      <c r="J12" s="1077" t="s">
        <v>1464</v>
      </c>
      <c r="K12" s="1099" t="s">
        <v>1465</v>
      </c>
      <c r="O12" s="1077" t="s">
        <v>1252</v>
      </c>
      <c r="V12" s="370" t="s">
        <v>152</v>
      </c>
      <c r="W12" s="1089"/>
      <c r="X12" s="1084" t="s">
        <v>1466</v>
      </c>
      <c r="Y12" s="1075" t="s">
        <v>1258</v>
      </c>
      <c r="AP12" s="1087"/>
      <c r="AW12" s="1120" t="s">
        <v>151</v>
      </c>
      <c r="AX12" s="1120" t="s">
        <v>151</v>
      </c>
      <c r="AZ12" s="1120" t="s">
        <v>1467</v>
      </c>
      <c r="BB12" s="1120" t="s">
        <v>1468</v>
      </c>
      <c r="BC12" s="1120" t="s">
        <v>1359</v>
      </c>
      <c r="BE12" s="1120">
        <v>2010</v>
      </c>
      <c r="BF12" s="1120" t="s">
        <v>1469</v>
      </c>
      <c r="BH12" s="1068" t="s">
        <v>1470</v>
      </c>
      <c r="BJ12" s="1068" t="s">
        <v>1471</v>
      </c>
      <c r="BL12" s="1068" t="s">
        <v>1471</v>
      </c>
      <c r="BN12" s="1068" t="s">
        <v>1472</v>
      </c>
      <c r="BQ12" s="1281">
        <v>4213779</v>
      </c>
      <c r="BR12" s="1068" t="s">
        <v>1424</v>
      </c>
      <c r="BS12" s="1429"/>
      <c r="BT12" s="1070"/>
      <c r="BU12" s="1070"/>
      <c r="BV12" s="1070"/>
      <c r="BW12" s="1690"/>
      <c r="BX12" s="1690"/>
    </row>
    <row customHeight="1" ht="11.25">
      <c r="A13" s="1074" t="s">
        <v>1473</v>
      </c>
      <c r="B13" s="1075">
        <v>2011</v>
      </c>
      <c r="E13" s="1076" t="s">
        <v>1474</v>
      </c>
      <c r="F13" s="1093"/>
      <c r="I13" s="1076" t="s">
        <v>153</v>
      </c>
      <c r="K13" s="1099" t="s">
        <v>1423</v>
      </c>
      <c r="V13" s="370" t="s">
        <v>153</v>
      </c>
      <c r="W13" s="1089"/>
      <c r="X13" s="1089"/>
      <c r="Y13" s="1089"/>
      <c r="AW13" s="1120" t="s">
        <v>152</v>
      </c>
      <c r="AX13" s="1120" t="s">
        <v>152</v>
      </c>
      <c r="BB13" s="1120" t="s">
        <v>1475</v>
      </c>
      <c r="BC13" s="1120" t="s">
        <v>1476</v>
      </c>
      <c r="BE13" s="1120">
        <v>2011</v>
      </c>
      <c r="BF13" s="1120" t="s">
        <v>1477</v>
      </c>
      <c r="BH13" s="1068" t="s">
        <v>1478</v>
      </c>
      <c r="BJ13" s="1068" t="s">
        <v>1460</v>
      </c>
      <c r="BL13" s="1068" t="s">
        <v>1460</v>
      </c>
      <c r="BN13" s="1068" t="s">
        <v>1479</v>
      </c>
      <c r="BQ13" s="1281">
        <v>4213783</v>
      </c>
      <c r="BR13" s="1068" t="s">
        <v>1439</v>
      </c>
      <c r="BS13" s="1429"/>
      <c r="BT13" s="1070"/>
      <c r="BU13" s="1070"/>
      <c r="BV13" s="1070"/>
      <c r="BW13" s="1694"/>
      <c r="BX13" s="1690"/>
    </row>
    <row customHeight="1" ht="11.25">
      <c r="A14" s="1074" t="s">
        <v>1480</v>
      </c>
      <c r="B14" s="1075">
        <v>2012</v>
      </c>
      <c r="I14" s="1076" t="s">
        <v>154</v>
      </c>
      <c r="J14" s="1067" t="s">
        <v>1481</v>
      </c>
      <c r="N14" s="1067" t="s">
        <v>1482</v>
      </c>
      <c r="V14" s="1083">
        <v>13</v>
      </c>
      <c r="W14" s="1084"/>
      <c r="X14" s="1084" t="s">
        <v>1291</v>
      </c>
      <c r="Y14" s="1075" t="s">
        <v>1258</v>
      </c>
      <c r="AW14" s="1120" t="s">
        <v>153</v>
      </c>
      <c r="AX14" s="1120" t="s">
        <v>153</v>
      </c>
      <c r="AZ14" s="1067" t="s">
        <v>1483</v>
      </c>
      <c r="BB14" s="1120" t="s">
        <v>1484</v>
      </c>
      <c r="BC14" s="1120" t="s">
        <v>1476</v>
      </c>
      <c r="BE14" s="1120">
        <v>2012</v>
      </c>
      <c r="BH14" s="1068" t="s">
        <v>1399</v>
      </c>
      <c r="BJ14" s="1217" t="s">
        <v>1485</v>
      </c>
      <c r="BL14" s="1217" t="s">
        <v>1485</v>
      </c>
      <c r="BN14" s="1068" t="s">
        <v>1486</v>
      </c>
      <c r="BQ14" s="1281">
        <v>4213782</v>
      </c>
      <c r="BR14" s="1068" t="s">
        <v>192</v>
      </c>
      <c r="BS14" s="1429"/>
      <c r="BT14" s="1070"/>
      <c r="BU14" s="1070"/>
      <c r="BV14" s="1070"/>
      <c r="BW14" s="1694"/>
      <c r="BX14" s="1690"/>
    </row>
    <row customHeight="1" ht="19.5">
      <c r="A15" s="1074" t="s">
        <v>1487</v>
      </c>
      <c r="B15" s="1075">
        <v>2013</v>
      </c>
      <c r="E15" s="1698" t="s">
        <v>1488</v>
      </c>
      <c r="G15" s="1067" t="s">
        <v>1489</v>
      </c>
      <c r="H15" s="1067" t="s">
        <v>1490</v>
      </c>
      <c r="I15" s="1078" t="s">
        <v>155</v>
      </c>
      <c r="J15" s="1089" t="s">
        <v>601</v>
      </c>
      <c r="N15" s="1158" t="s">
        <v>1491</v>
      </c>
      <c r="X15" s="1087"/>
      <c r="AW15" s="1120" t="s">
        <v>154</v>
      </c>
      <c r="AX15" s="1120" t="s">
        <v>154</v>
      </c>
      <c r="AZ15" s="1120" t="s">
        <v>1410</v>
      </c>
      <c r="BB15" s="1120" t="s">
        <v>1492</v>
      </c>
      <c r="BC15" s="1120" t="s">
        <v>1476</v>
      </c>
      <c r="BE15" s="1120">
        <v>2013</v>
      </c>
      <c r="BH15" s="1068" t="s">
        <v>1415</v>
      </c>
      <c r="BJ15" s="1217" t="s">
        <v>1493</v>
      </c>
      <c r="BL15" s="1217" t="s">
        <v>1493</v>
      </c>
      <c r="BN15" s="1068" t="s">
        <v>1494</v>
      </c>
      <c r="BR15" s="1070"/>
      <c r="BS15" s="1431"/>
      <c r="BT15" s="1070"/>
      <c r="BU15" s="1070"/>
      <c r="BV15" s="1070"/>
      <c r="BW15" s="1694"/>
      <c r="BX15" s="1690"/>
    </row>
    <row customHeight="1" ht="21">
      <c r="A16" s="1870" t="s">
        <v>1495</v>
      </c>
      <c r="B16" s="1075">
        <v>2014</v>
      </c>
      <c r="E16" s="1699" t="s">
        <v>1496</v>
      </c>
      <c r="G16" s="1076" t="s">
        <v>1497</v>
      </c>
      <c r="H16" s="1076" t="s">
        <v>1498</v>
      </c>
      <c r="I16" s="1078" t="s">
        <v>1499</v>
      </c>
      <c r="J16" s="1089" t="s">
        <v>574</v>
      </c>
      <c r="N16" s="1158" t="s">
        <v>1500</v>
      </c>
      <c r="AW16" s="1120" t="s">
        <v>155</v>
      </c>
      <c r="AX16" s="1120" t="s">
        <v>155</v>
      </c>
      <c r="AZ16" s="1120" t="s">
        <v>1426</v>
      </c>
      <c r="BB16" s="1120" t="s">
        <v>1501</v>
      </c>
      <c r="BC16" s="1120" t="s">
        <v>1476</v>
      </c>
      <c r="BE16" s="1120">
        <v>2014</v>
      </c>
      <c r="BH16" s="1068" t="s">
        <v>1431</v>
      </c>
      <c r="BJ16" s="1217" t="s">
        <v>1502</v>
      </c>
      <c r="BL16" s="1217" t="s">
        <v>1502</v>
      </c>
      <c r="BN16" s="1068" t="s">
        <v>1503</v>
      </c>
      <c r="BR16" s="1070"/>
      <c r="BS16" s="1431"/>
      <c r="BT16" s="1070"/>
      <c r="BU16" s="1070"/>
      <c r="BV16" s="1070"/>
      <c r="BW16" s="1694"/>
      <c r="BX16" s="1690"/>
    </row>
    <row customHeight="1" ht="21">
      <c r="A17" s="1074" t="s">
        <v>1504</v>
      </c>
      <c r="B17" s="1075">
        <v>2015</v>
      </c>
      <c r="G17" s="1076" t="s">
        <v>1451</v>
      </c>
      <c r="H17" s="1076" t="s">
        <v>1451</v>
      </c>
      <c r="I17" s="1076" t="s">
        <v>1505</v>
      </c>
      <c r="N17" s="1158" t="s">
        <v>1506</v>
      </c>
      <c r="X17" s="1087"/>
      <c r="AW17" s="1120" t="s">
        <v>1499</v>
      </c>
      <c r="AX17" s="1120" t="s">
        <v>1499</v>
      </c>
      <c r="AZ17" s="1120" t="s">
        <v>1507</v>
      </c>
      <c r="BB17" s="1120" t="s">
        <v>1508</v>
      </c>
      <c r="BC17" s="1120" t="s">
        <v>1359</v>
      </c>
      <c r="BE17" s="1120">
        <v>2015</v>
      </c>
      <c r="BH17" s="1068" t="s">
        <v>1447</v>
      </c>
      <c r="BJ17" s="1217" t="s">
        <v>1509</v>
      </c>
      <c r="BL17" s="1217" t="s">
        <v>1509</v>
      </c>
      <c r="BN17" s="1068" t="s">
        <v>1510</v>
      </c>
      <c r="BR17" s="1067" t="s">
        <v>1302</v>
      </c>
      <c r="BS17" s="1428"/>
      <c r="BU17" s="1067" t="s">
        <v>1511</v>
      </c>
      <c r="BV17" s="1070"/>
      <c r="BW17" s="1690"/>
      <c r="BX17" s="1692" t="s">
        <v>1512</v>
      </c>
      <c r="CA17" s="1067" t="s">
        <v>1513</v>
      </c>
      <c r="CD17" s="1067" t="s">
        <v>1514</v>
      </c>
    </row>
    <row customHeight="1" ht="21">
      <c r="A18" s="1074" t="s">
        <v>1515</v>
      </c>
      <c r="B18" s="1075">
        <v>2016</v>
      </c>
      <c r="E18" s="2005" t="s">
        <v>1516</v>
      </c>
      <c r="I18" s="1076" t="s">
        <v>1517</v>
      </c>
      <c r="N18" s="1158" t="s">
        <v>1518</v>
      </c>
      <c r="X18" s="1087"/>
      <c r="AW18" s="1120" t="s">
        <v>1505</v>
      </c>
      <c r="AX18" s="1120" t="s">
        <v>1505</v>
      </c>
      <c r="BB18" s="1120" t="s">
        <v>1519</v>
      </c>
      <c r="BC18" s="1120" t="s">
        <v>1359</v>
      </c>
      <c r="BE18" s="1120">
        <v>2016</v>
      </c>
      <c r="BH18" s="1068" t="s">
        <v>1461</v>
      </c>
      <c r="BJ18" s="1217" t="s">
        <v>1520</v>
      </c>
      <c r="BL18" s="1217" t="s">
        <v>1520</v>
      </c>
      <c r="BN18" s="1068" t="s">
        <v>1521</v>
      </c>
      <c r="BQ18" s="1432" t="s">
        <v>1332</v>
      </c>
      <c r="BR18" s="1159" t="s">
        <v>1333</v>
      </c>
      <c r="BS18" s="274"/>
      <c r="BT18" s="1432" t="s">
        <v>1522</v>
      </c>
      <c r="BU18" s="1159" t="s">
        <v>1523</v>
      </c>
      <c r="BV18" s="1070"/>
      <c r="BW18" s="1697" t="s">
        <v>1524</v>
      </c>
      <c r="BX18" s="1691" t="s">
        <v>1525</v>
      </c>
      <c r="BZ18" s="1432" t="s">
        <v>1526</v>
      </c>
      <c r="CA18" s="1159" t="s">
        <v>1527</v>
      </c>
      <c r="CC18" s="1432" t="s">
        <v>1528</v>
      </c>
      <c r="CD18" s="1159" t="s">
        <v>1529</v>
      </c>
    </row>
    <row customHeight="1" ht="21">
      <c r="A19" s="1870" t="s">
        <v>1530</v>
      </c>
      <c r="B19" s="1075">
        <v>2017</v>
      </c>
      <c r="E19" s="1074" t="s">
        <v>167</v>
      </c>
      <c r="I19" s="1076" t="s">
        <v>1531</v>
      </c>
      <c r="N19" s="1158" t="s">
        <v>1532</v>
      </c>
      <c r="X19" s="1087"/>
      <c r="AW19" s="1120" t="s">
        <v>1517</v>
      </c>
      <c r="AX19" s="1120" t="s">
        <v>1517</v>
      </c>
      <c r="AZ19" s="1067" t="s">
        <v>1533</v>
      </c>
      <c r="BB19" s="1120" t="s">
        <v>1534</v>
      </c>
      <c r="BC19" s="1120" t="s">
        <v>1359</v>
      </c>
      <c r="BE19" s="1120">
        <v>2017</v>
      </c>
      <c r="BH19" s="1068" t="s">
        <v>1535</v>
      </c>
      <c r="BJ19" s="1217" t="s">
        <v>1536</v>
      </c>
      <c r="BL19" s="1217" t="s">
        <v>1536</v>
      </c>
      <c r="BQ19" s="1281">
        <v>4190064</v>
      </c>
      <c r="BR19" s="1068" t="s">
        <v>1537</v>
      </c>
      <c r="BS19" s="1429"/>
      <c r="BT19" s="1281">
        <v>4189671</v>
      </c>
      <c r="BU19" s="1068" t="s">
        <v>1538</v>
      </c>
      <c r="BV19" s="1070"/>
      <c r="BW19" s="1695">
        <v>4189706</v>
      </c>
      <c r="BX19" s="1693" t="s">
        <v>1539</v>
      </c>
      <c r="BZ19" s="1281">
        <v>4189714</v>
      </c>
      <c r="CA19" s="1068" t="s">
        <v>1540</v>
      </c>
      <c r="CC19" s="1281">
        <v>4189708</v>
      </c>
      <c r="CD19" s="1068" t="s">
        <v>1541</v>
      </c>
    </row>
    <row customHeight="1" ht="21">
      <c r="A20" s="1074" t="s">
        <v>1542</v>
      </c>
      <c r="B20" s="1075">
        <v>2018</v>
      </c>
      <c r="E20" s="1074" t="s">
        <v>1291</v>
      </c>
      <c r="I20" s="1076" t="s">
        <v>1543</v>
      </c>
      <c r="N20" s="1158" t="s">
        <v>1544</v>
      </c>
      <c r="AW20" s="1120" t="s">
        <v>1531</v>
      </c>
      <c r="AX20" s="1120" t="s">
        <v>1531</v>
      </c>
      <c r="AZ20" s="1120" t="s">
        <v>1545</v>
      </c>
      <c r="BB20" s="1120" t="s">
        <v>1546</v>
      </c>
      <c r="BC20" s="1120" t="s">
        <v>1476</v>
      </c>
      <c r="BE20" s="1120">
        <v>2018</v>
      </c>
      <c r="BH20" s="1068" t="s">
        <v>1472</v>
      </c>
      <c r="BJ20" s="1068" t="s">
        <v>1399</v>
      </c>
      <c r="BL20" s="1068" t="s">
        <v>1399</v>
      </c>
      <c r="BQ20" s="1281">
        <v>4190065</v>
      </c>
      <c r="BR20" s="1068" t="s">
        <v>1547</v>
      </c>
      <c r="BS20" s="1429"/>
      <c r="BT20" s="1281">
        <v>4189672</v>
      </c>
      <c r="BU20" s="1068" t="s">
        <v>1548</v>
      </c>
      <c r="BV20" s="1070"/>
      <c r="BW20" s="1695">
        <v>4189705</v>
      </c>
      <c r="BX20" s="1693" t="s">
        <v>1549</v>
      </c>
      <c r="BZ20" s="1281">
        <v>4189713</v>
      </c>
      <c r="CA20" s="1068" t="s">
        <v>1549</v>
      </c>
      <c r="CC20" s="1281">
        <v>4189709</v>
      </c>
      <c r="CD20" s="1068" t="s">
        <v>1550</v>
      </c>
    </row>
    <row customHeight="1" ht="21">
      <c r="A21" s="1074" t="s">
        <v>1551</v>
      </c>
      <c r="B21" s="1075">
        <v>2019</v>
      </c>
      <c r="I21" s="1076" t="s">
        <v>1552</v>
      </c>
      <c r="N21" s="1158" t="s">
        <v>1553</v>
      </c>
      <c r="AW21" s="1120" t="s">
        <v>1543</v>
      </c>
      <c r="AX21" s="1120" t="s">
        <v>1543</v>
      </c>
      <c r="AZ21" s="1120" t="s">
        <v>1554</v>
      </c>
      <c r="BB21" s="1120" t="s">
        <v>1555</v>
      </c>
      <c r="BC21" s="1120" t="s">
        <v>1359</v>
      </c>
      <c r="BE21" s="1120">
        <v>2019</v>
      </c>
      <c r="BH21" s="1068" t="s">
        <v>1479</v>
      </c>
      <c r="BJ21" s="1068" t="s">
        <v>1415</v>
      </c>
      <c r="BL21" s="1068" t="s">
        <v>1415</v>
      </c>
      <c r="BQ21" s="1281">
        <v>4190066</v>
      </c>
      <c r="BR21" s="1068" t="s">
        <v>1556</v>
      </c>
      <c r="BS21" s="1429"/>
      <c r="BT21" s="1281">
        <v>4189673</v>
      </c>
      <c r="BU21" s="1068" t="s">
        <v>1557</v>
      </c>
      <c r="BV21" s="1070"/>
      <c r="BW21" s="1695">
        <v>4189707</v>
      </c>
      <c r="BX21" s="1693" t="s">
        <v>1558</v>
      </c>
      <c r="BZ21" s="1281">
        <v>4189712</v>
      </c>
      <c r="CA21" s="1068" t="s">
        <v>1559</v>
      </c>
      <c r="CC21" s="1281">
        <v>4189710</v>
      </c>
      <c r="CD21" s="1068" t="s">
        <v>1560</v>
      </c>
    </row>
    <row customHeight="1" ht="21">
      <c r="A22" s="1074" t="s">
        <v>1561</v>
      </c>
      <c r="B22" s="1075">
        <v>2020</v>
      </c>
      <c r="N22" s="1158" t="s">
        <v>1562</v>
      </c>
      <c r="AW22" s="1120" t="s">
        <v>1552</v>
      </c>
      <c r="AX22" s="1120" t="s">
        <v>1552</v>
      </c>
      <c r="AZ22" s="1120" t="s">
        <v>1563</v>
      </c>
      <c r="BB22" s="1120" t="s">
        <v>1564</v>
      </c>
      <c r="BC22" s="1120" t="s">
        <v>1359</v>
      </c>
      <c r="BE22" s="1120">
        <v>2020</v>
      </c>
      <c r="BH22" s="1068" t="s">
        <v>1486</v>
      </c>
      <c r="BJ22" s="1068" t="s">
        <v>1431</v>
      </c>
      <c r="BL22" s="1068" t="s">
        <v>1431</v>
      </c>
      <c r="BQ22" s="1281">
        <v>4190067</v>
      </c>
      <c r="BR22" s="1068" t="s">
        <v>1565</v>
      </c>
      <c r="BS22" s="1429"/>
      <c r="BT22" s="1281">
        <v>4189674</v>
      </c>
      <c r="BU22" s="1068" t="s">
        <v>1566</v>
      </c>
      <c r="BV22" s="1070"/>
      <c r="BW22" s="1070"/>
      <c r="CC22" s="1281">
        <v>4189711</v>
      </c>
      <c r="CD22" s="1068" t="s">
        <v>312</v>
      </c>
    </row>
    <row customHeight="1" ht="21">
      <c r="A23" s="1074" t="s">
        <v>1567</v>
      </c>
      <c r="B23" s="1075">
        <v>2021</v>
      </c>
      <c r="AW23" s="1120" t="s">
        <v>1568</v>
      </c>
      <c r="AX23" s="1120" t="s">
        <v>1568</v>
      </c>
      <c r="AZ23" s="1120" t="s">
        <v>1569</v>
      </c>
      <c r="BB23" s="1120" t="s">
        <v>1570</v>
      </c>
      <c r="BC23" s="1120" t="s">
        <v>1269</v>
      </c>
      <c r="BE23" s="1120">
        <v>2021</v>
      </c>
      <c r="BH23" s="1068" t="s">
        <v>1494</v>
      </c>
      <c r="BJ23" s="1068" t="s">
        <v>1447</v>
      </c>
      <c r="BL23" s="1068" t="s">
        <v>1447</v>
      </c>
      <c r="BQ23" s="1281">
        <v>4190068</v>
      </c>
      <c r="BR23" s="1068" t="s">
        <v>1571</v>
      </c>
      <c r="BS23" s="1429"/>
      <c r="BT23" s="1281">
        <v>4189675</v>
      </c>
      <c r="BU23" s="1068" t="s">
        <v>1572</v>
      </c>
      <c r="BV23" s="1070"/>
      <c r="BW23" s="1070"/>
      <c r="CC23" s="1281">
        <v>5110778</v>
      </c>
      <c r="CD23" s="1068" t="s">
        <v>1573</v>
      </c>
    </row>
    <row customHeight="1" ht="21">
      <c r="A24" s="1074" t="s">
        <v>1574</v>
      </c>
      <c r="B24" s="1075">
        <v>2022</v>
      </c>
      <c r="AW24" s="1120" t="s">
        <v>1575</v>
      </c>
      <c r="AX24" s="1120" t="s">
        <v>1575</v>
      </c>
      <c r="AZ24" s="1120" t="s">
        <v>1576</v>
      </c>
      <c r="BB24" s="1120" t="s">
        <v>1577</v>
      </c>
      <c r="BC24" s="1120" t="s">
        <v>1578</v>
      </c>
      <c r="BE24" s="1120">
        <v>2022</v>
      </c>
      <c r="BH24" s="1068" t="s">
        <v>1503</v>
      </c>
      <c r="BJ24" s="1068" t="s">
        <v>1461</v>
      </c>
      <c r="BL24" s="1068" t="s">
        <v>1461</v>
      </c>
      <c r="BQ24" s="1281">
        <v>4190069</v>
      </c>
      <c r="BR24" s="1068" t="s">
        <v>1579</v>
      </c>
      <c r="BS24" s="1429"/>
      <c r="BT24" s="1281">
        <v>4189676</v>
      </c>
      <c r="BU24" s="1068" t="s">
        <v>1580</v>
      </c>
      <c r="BV24" s="1070"/>
      <c r="BW24" s="1070"/>
      <c r="CC24" s="1281">
        <v>25575374</v>
      </c>
      <c r="CD24" s="1068" t="s">
        <v>1581</v>
      </c>
    </row>
    <row customHeight="1" ht="11.25">
      <c r="A25" s="1074" t="s">
        <v>1582</v>
      </c>
      <c r="B25" s="1075">
        <v>2023</v>
      </c>
      <c r="AW25" s="1120" t="s">
        <v>1583</v>
      </c>
      <c r="AX25" s="1120" t="s">
        <v>1583</v>
      </c>
      <c r="AZ25" s="1120" t="s">
        <v>1584</v>
      </c>
      <c r="BB25" s="1120" t="s">
        <v>1585</v>
      </c>
      <c r="BC25" s="1120" t="s">
        <v>1578</v>
      </c>
      <c r="BE25" s="1120">
        <v>2023</v>
      </c>
      <c r="BH25" s="1068" t="s">
        <v>1510</v>
      </c>
      <c r="BJ25" s="1068" t="s">
        <v>1535</v>
      </c>
      <c r="BL25" s="1068" t="s">
        <v>1535</v>
      </c>
      <c r="BQ25" s="1281">
        <v>4190070</v>
      </c>
      <c r="BR25" s="1068" t="s">
        <v>1586</v>
      </c>
      <c r="BS25" s="1429"/>
      <c r="BT25" s="1281">
        <v>4189677</v>
      </c>
      <c r="BU25" s="1068" t="s">
        <v>1587</v>
      </c>
      <c r="BV25" s="1070"/>
      <c r="BW25" s="1070"/>
    </row>
    <row customHeight="1" ht="11.25">
      <c r="A26" s="1074" t="s">
        <v>1588</v>
      </c>
      <c r="B26" s="1075">
        <v>2024</v>
      </c>
      <c r="J26" s="1731" t="s">
        <v>1589</v>
      </c>
      <c r="AX26" s="1120" t="s">
        <v>1590</v>
      </c>
      <c r="AZ26" s="1120" t="s">
        <v>1454</v>
      </c>
      <c r="BB26" s="1120" t="s">
        <v>1591</v>
      </c>
      <c r="BC26" s="1120" t="s">
        <v>1578</v>
      </c>
      <c r="BE26" s="1120">
        <v>2024</v>
      </c>
      <c r="BH26" s="1068" t="s">
        <v>1521</v>
      </c>
      <c r="BJ26" s="1068" t="s">
        <v>1472</v>
      </c>
      <c r="BL26" s="1068" t="s">
        <v>1472</v>
      </c>
      <c r="BQ26" s="1281">
        <v>4190071</v>
      </c>
      <c r="BR26" s="1068" t="s">
        <v>1592</v>
      </c>
      <c r="BS26" s="1429"/>
      <c r="BV26" s="1070"/>
      <c r="BW26" s="1070"/>
    </row>
    <row customHeight="1" ht="11.25">
      <c r="A27" s="1074" t="s">
        <v>1593</v>
      </c>
      <c r="B27" s="1075">
        <v>2025</v>
      </c>
      <c r="J27" s="176" t="s">
        <v>259</v>
      </c>
      <c r="AX27" s="1120" t="s">
        <v>1594</v>
      </c>
      <c r="BB27" s="1120" t="s">
        <v>1595</v>
      </c>
      <c r="BC27" s="1120" t="s">
        <v>1578</v>
      </c>
      <c r="BE27" s="1120">
        <v>2025</v>
      </c>
      <c r="BH27" s="1070" t="s">
        <v>28</v>
      </c>
      <c r="BJ27" s="1068" t="s">
        <v>1479</v>
      </c>
      <c r="BL27" s="1068" t="s">
        <v>1479</v>
      </c>
      <c r="BN27" s="1070" t="s">
        <v>28</v>
      </c>
      <c r="BQ27" s="1281">
        <v>4190072</v>
      </c>
      <c r="BR27" s="1068" t="s">
        <v>1596</v>
      </c>
      <c r="BS27" s="1429"/>
      <c r="BV27" s="1070"/>
      <c r="BW27" s="1070"/>
    </row>
    <row customHeight="1" ht="11.25">
      <c r="A28" s="1074" t="s">
        <v>1597</v>
      </c>
      <c r="D28" s="1101"/>
      <c r="E28" s="1102"/>
      <c r="F28" s="1102"/>
      <c r="H28" s="1103" t="s">
        <v>1598</v>
      </c>
      <c r="AX28" s="1120" t="s">
        <v>1599</v>
      </c>
      <c r="AZ28" s="1067" t="s">
        <v>1600</v>
      </c>
      <c r="BB28" s="1120" t="s">
        <v>1601</v>
      </c>
      <c r="BC28" s="1120" t="s">
        <v>1602</v>
      </c>
      <c r="BE28" s="1120">
        <v>2026</v>
      </c>
      <c r="BH28" s="1070" t="s">
        <v>28</v>
      </c>
      <c r="BJ28" s="1068" t="s">
        <v>1486</v>
      </c>
      <c r="BL28" s="1068" t="s">
        <v>1486</v>
      </c>
      <c r="BN28" s="1070" t="s">
        <v>28</v>
      </c>
      <c r="BQ28" s="1281">
        <v>4190073</v>
      </c>
      <c r="BR28" s="1068" t="s">
        <v>1603</v>
      </c>
      <c r="BS28" s="1429"/>
      <c r="BV28" s="1070"/>
      <c r="BW28" s="1070"/>
    </row>
    <row customHeight="1" ht="11.25">
      <c r="A29" s="1074" t="s">
        <v>1604</v>
      </c>
      <c r="D29" s="1104" t="s">
        <v>1605</v>
      </c>
      <c r="E29" s="1105" t="str">
        <f>IF(TEMPLATE_GROUP="","",INDEX(StartDateList,MATCH(TEMPLATE_GROUP,CodeTemplateList,0),1))</f>
        <v>01.01.2022</v>
      </c>
      <c r="F29" s="1105" t="str">
        <f>IF(TEMPLATE_GROUP="","",INDEX(EndDateList,MATCH(TEMPLATE_GROUP,CodeTemplateList,0),1))</f>
        <v>31.12.2027</v>
      </c>
      <c r="H29" s="1106" t="s">
        <v>1606</v>
      </c>
      <c r="AX29" s="1120" t="s">
        <v>1607</v>
      </c>
      <c r="AZ29" s="1120" t="s">
        <v>1253</v>
      </c>
      <c r="BB29" s="1120" t="s">
        <v>1454</v>
      </c>
      <c r="BC29" s="1091"/>
      <c r="BE29" s="1120">
        <v>2027</v>
      </c>
      <c r="BJ29" s="1068" t="s">
        <v>1494</v>
      </c>
      <c r="BL29" s="1068" t="s">
        <v>1494</v>
      </c>
    </row>
    <row customHeight="1" ht="11.25">
      <c r="A30" s="1074" t="s">
        <v>1608</v>
      </c>
      <c r="D30" s="1107"/>
      <c r="E30" s="1108"/>
      <c r="F30" s="1108"/>
      <c r="AX30" s="1120" t="s">
        <v>1609</v>
      </c>
      <c r="AZ30" s="1120" t="s">
        <v>1280</v>
      </c>
      <c r="BE30" s="1120">
        <v>2028</v>
      </c>
      <c r="BJ30" s="1068" t="s">
        <v>1610</v>
      </c>
      <c r="BL30" s="1068" t="s">
        <v>1610</v>
      </c>
    </row>
    <row customHeight="1" ht="12.75">
      <c r="A31" s="1074" t="s">
        <v>1611</v>
      </c>
      <c r="D31" s="1101"/>
      <c r="E31" s="1102"/>
      <c r="F31" s="1102"/>
      <c r="H31" s="1109"/>
      <c r="AX31" s="1120" t="s">
        <v>1612</v>
      </c>
      <c r="AZ31" s="1120" t="s">
        <v>560</v>
      </c>
      <c r="BE31" s="1120">
        <v>2029</v>
      </c>
      <c r="BJ31" s="1068" t="s">
        <v>1613</v>
      </c>
      <c r="BL31" s="1068" t="s">
        <v>1613</v>
      </c>
    </row>
    <row customHeight="1" ht="11.25">
      <c r="A32" s="1074" t="s">
        <v>1614</v>
      </c>
      <c r="D32" s="1104" t="s">
        <v>1615</v>
      </c>
      <c r="E32" s="1105" t="str">
        <f>IF(TEMPLATE_GROUP="","",INDEX(StartDateList,MATCH(TEMPLATE_GROUP,CodeTemplateList,0),1))</f>
        <v>01.01.2022</v>
      </c>
      <c r="F32" s="1105" t="str">
        <f>IF(TEMPLATE_GROUP="","",INDEX(EndDateList,MATCH(TEMPLATE_GROUP,CodeTemplateList,0),1))</f>
        <v>31.12.2027</v>
      </c>
      <c r="H32" s="1110" t="s">
        <v>1616</v>
      </c>
      <c r="O32" s="1074" t="s">
        <v>1250</v>
      </c>
      <c r="AX32" s="1120" t="s">
        <v>1617</v>
      </c>
      <c r="AZ32" s="1120" t="s">
        <v>559</v>
      </c>
      <c r="BE32" s="1120">
        <v>2030</v>
      </c>
      <c r="BJ32" s="1068" t="s">
        <v>1503</v>
      </c>
      <c r="BL32" s="1068" t="s">
        <v>1503</v>
      </c>
    </row>
    <row customHeight="1" ht="11.25">
      <c r="A33" s="1074" t="s">
        <v>1618</v>
      </c>
      <c r="O33" s="1074" t="s">
        <v>1278</v>
      </c>
      <c r="AX33" s="1120" t="s">
        <v>1619</v>
      </c>
      <c r="AZ33" s="1120" t="s">
        <v>1252</v>
      </c>
      <c r="BE33" s="1120">
        <v>2031</v>
      </c>
      <c r="BJ33" s="1068" t="s">
        <v>1510</v>
      </c>
      <c r="BL33" s="1068" t="s">
        <v>1510</v>
      </c>
    </row>
    <row customHeight="1" ht="11.25">
      <c r="A34" s="1074" t="s">
        <v>1620</v>
      </c>
      <c r="O34" s="1074" t="s">
        <v>1313</v>
      </c>
      <c r="AX34" s="1120" t="s">
        <v>1621</v>
      </c>
      <c r="BE34" s="1120">
        <v>2032</v>
      </c>
      <c r="BJ34" s="1068" t="s">
        <v>1521</v>
      </c>
      <c r="BL34" s="1068" t="s">
        <v>1521</v>
      </c>
    </row>
    <row customHeight="1" ht="11.25">
      <c r="A35" s="1074" t="s">
        <v>1622</v>
      </c>
      <c r="O35" s="1074" t="s">
        <v>1346</v>
      </c>
      <c r="AX35" s="1120" t="s">
        <v>1623</v>
      </c>
      <c r="AZ35" s="1067" t="s">
        <v>1624</v>
      </c>
      <c r="BE35" s="1120">
        <v>2033</v>
      </c>
      <c r="BL35" s="1068" t="s">
        <v>1625</v>
      </c>
    </row>
    <row customHeight="1" ht="11.25">
      <c r="A36" s="1870" t="s">
        <v>1626</v>
      </c>
      <c r="D36" s="1111" t="s">
        <v>1627</v>
      </c>
      <c r="E36" s="1112" t="s">
        <v>911</v>
      </c>
      <c r="F36" s="1113" t="str">
        <f>INDEX(E37:E41,MATCH(TEMPLATE_SPHERE,F37:F41,0))</f>
        <v>горячего водоснабжения</v>
      </c>
      <c r="G36" s="1113" t="str">
        <f>INDEX(G37:G41,MATCH(TEMPLATE_SPHERE,F37:F41,0))</f>
        <v>горячее водоснабжение</v>
      </c>
      <c r="O36" s="1074" t="s">
        <v>1370</v>
      </c>
      <c r="AX36" s="1120" t="s">
        <v>1628</v>
      </c>
      <c r="AZ36" s="1120" t="s">
        <v>1252</v>
      </c>
      <c r="BE36" s="1120">
        <v>2034</v>
      </c>
      <c r="BL36" s="1068" t="s">
        <v>1629</v>
      </c>
    </row>
    <row customHeight="1" ht="11.25">
      <c r="A37" s="1074" t="s">
        <v>1630</v>
      </c>
      <c r="E37" s="407" t="s">
        <v>1631</v>
      </c>
      <c r="F37" s="1114" t="s">
        <v>825</v>
      </c>
      <c r="G37" s="407" t="s">
        <v>1632</v>
      </c>
      <c r="O37" s="1074" t="s">
        <v>1389</v>
      </c>
      <c r="AX37" s="1120" t="s">
        <v>1633</v>
      </c>
      <c r="AZ37" s="1120" t="s">
        <v>1279</v>
      </c>
      <c r="BE37" s="1120">
        <v>2035</v>
      </c>
    </row>
    <row customHeight="1" ht="11.25">
      <c r="A38" s="1074" t="s">
        <v>1634</v>
      </c>
      <c r="E38" s="407" t="s">
        <v>1635</v>
      </c>
      <c r="F38" s="1115" t="s">
        <v>871</v>
      </c>
      <c r="G38" s="407" t="s">
        <v>1636</v>
      </c>
      <c r="O38" s="1074" t="s">
        <v>1406</v>
      </c>
      <c r="AX38" s="1120" t="s">
        <v>1637</v>
      </c>
      <c r="AZ38" s="1120" t="s">
        <v>1314</v>
      </c>
      <c r="BE38" s="1120">
        <v>2036</v>
      </c>
      <c r="BH38" s="1067" t="s">
        <v>1638</v>
      </c>
      <c r="BJ38" s="1067" t="s">
        <v>1639</v>
      </c>
      <c r="BL38" s="1067" t="s">
        <v>1640</v>
      </c>
      <c r="BN38" s="1067" t="s">
        <v>1641</v>
      </c>
    </row>
    <row customHeight="1" ht="11.25">
      <c r="A39" s="1074" t="s">
        <v>16</v>
      </c>
      <c r="E39" s="407" t="s">
        <v>1642</v>
      </c>
      <c r="F39" s="1115" t="s">
        <v>924</v>
      </c>
      <c r="G39" s="407" t="s">
        <v>1643</v>
      </c>
      <c r="O39" s="1074" t="s">
        <v>1422</v>
      </c>
      <c r="AX39" s="1120" t="s">
        <v>1644</v>
      </c>
      <c r="AZ39" s="1120" t="s">
        <v>1347</v>
      </c>
      <c r="BE39" s="1120">
        <v>2037</v>
      </c>
      <c r="BH39" s="1068" t="s">
        <v>1645</v>
      </c>
      <c r="BJ39" s="1217" t="s">
        <v>1645</v>
      </c>
      <c r="BL39" s="1217" t="s">
        <v>1645</v>
      </c>
      <c r="BN39" s="1068" t="s">
        <v>1646</v>
      </c>
    </row>
    <row customHeight="1" ht="11.25">
      <c r="A40" s="1074" t="s">
        <v>1647</v>
      </c>
      <c r="E40" s="407" t="s">
        <v>1648</v>
      </c>
      <c r="F40" s="1115" t="s">
        <v>911</v>
      </c>
      <c r="G40" s="407" t="s">
        <v>1649</v>
      </c>
      <c r="O40" s="1074" t="s">
        <v>1438</v>
      </c>
      <c r="AX40" s="1120" t="s">
        <v>1650</v>
      </c>
      <c r="BE40" s="1120">
        <v>2038</v>
      </c>
      <c r="BH40" s="1068" t="s">
        <v>1651</v>
      </c>
      <c r="BJ40" s="1217" t="s">
        <v>1044</v>
      </c>
      <c r="BL40" s="1217" t="s">
        <v>1044</v>
      </c>
      <c r="BN40" s="1068" t="s">
        <v>1078</v>
      </c>
    </row>
    <row customHeight="1" ht="11.25">
      <c r="A41" s="1074" t="s">
        <v>1652</v>
      </c>
      <c r="E41" s="407" t="s">
        <v>1653</v>
      </c>
      <c r="F41" s="1115" t="s">
        <v>1654</v>
      </c>
      <c r="G41" s="407" t="s">
        <v>1653</v>
      </c>
      <c r="O41" s="1074" t="s">
        <v>1454</v>
      </c>
      <c r="AX41" s="1120" t="s">
        <v>1655</v>
      </c>
      <c r="AZ41" s="1067" t="s">
        <v>1656</v>
      </c>
      <c r="BE41" s="1120">
        <v>2039</v>
      </c>
      <c r="BH41" s="1068" t="s">
        <v>1657</v>
      </c>
      <c r="BJ41" s="1217" t="s">
        <v>1040</v>
      </c>
      <c r="BL41" s="1217" t="s">
        <v>1040</v>
      </c>
      <c r="BN41" s="1068" t="s">
        <v>1065</v>
      </c>
    </row>
    <row customHeight="1" ht="11.25">
      <c r="A42" s="1074" t="s">
        <v>1658</v>
      </c>
      <c r="AX42" s="1120" t="s">
        <v>1659</v>
      </c>
      <c r="AZ42" s="1120" t="s">
        <v>1250</v>
      </c>
      <c r="BE42" s="1120">
        <v>2040</v>
      </c>
      <c r="BH42" s="1068" t="s">
        <v>1062</v>
      </c>
      <c r="BJ42" s="1217" t="s">
        <v>1042</v>
      </c>
      <c r="BL42" s="1217" t="s">
        <v>1042</v>
      </c>
      <c r="BN42" s="1068" t="s">
        <v>1660</v>
      </c>
    </row>
    <row customHeight="1" ht="11.25">
      <c r="A43" s="1074" t="s">
        <v>1661</v>
      </c>
      <c r="AX43" s="1120" t="s">
        <v>1662</v>
      </c>
      <c r="AZ43" s="1120" t="s">
        <v>1278</v>
      </c>
      <c r="BE43" s="1120">
        <v>2041</v>
      </c>
      <c r="BH43" s="1068" t="s">
        <v>1663</v>
      </c>
      <c r="BJ43" s="1217" t="s">
        <v>1657</v>
      </c>
      <c r="BL43" s="1217" t="s">
        <v>1657</v>
      </c>
      <c r="BN43" s="1068" t="s">
        <v>1664</v>
      </c>
    </row>
    <row customHeight="1" ht="11.25">
      <c r="A44" s="1074" t="s">
        <v>1665</v>
      </c>
      <c r="G44" s="1094">
        <f>YEAR(TODAY())</f>
        <v>2026</v>
      </c>
      <c r="I44" s="799" t="s">
        <v>1666</v>
      </c>
      <c r="J44" s="1089" t="s">
        <v>1667</v>
      </c>
      <c r="K44" s="1089" t="s">
        <v>1668</v>
      </c>
      <c r="AX44" s="1120" t="s">
        <v>1669</v>
      </c>
      <c r="AZ44" s="1120" t="s">
        <v>1313</v>
      </c>
      <c r="BE44" s="1120">
        <v>2042</v>
      </c>
      <c r="BH44" s="1068" t="s">
        <v>1670</v>
      </c>
      <c r="BJ44" s="1217" t="s">
        <v>1062</v>
      </c>
      <c r="BL44" s="1217" t="s">
        <v>1062</v>
      </c>
      <c r="BN44" s="1068" t="s">
        <v>1671</v>
      </c>
    </row>
    <row customHeight="1" ht="11.25">
      <c r="A45" s="1074" t="s">
        <v>1672</v>
      </c>
      <c r="D45" s="1111" t="s">
        <v>1673</v>
      </c>
      <c r="E45" s="1112" t="s">
        <v>1674</v>
      </c>
      <c r="F45" s="797" t="s">
        <v>1675</v>
      </c>
      <c r="G45" s="796" t="s">
        <v>1676</v>
      </c>
      <c r="H45" s="799" t="s">
        <v>1677</v>
      </c>
      <c r="I45" s="1741">
        <f>INDEX(PeriodIsEmptyList,MATCH(TEMPLATE_GROUP,CodeTemplateList,0),1)</f>
        <v>0</v>
      </c>
      <c r="J45" s="1744" t="str">
        <f>INDEX(NameTemplatesInTitleList,MATCH(TEMPLATE_GROUP,CodeTemplateList,0),1)</f>
        <v>Показатели, подлежащие раскрытию в сфере горячего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1678</v>
      </c>
      <c r="AZ45" s="1120" t="s">
        <v>1346</v>
      </c>
      <c r="BE45" s="1120">
        <v>2043</v>
      </c>
      <c r="BH45" s="1068" t="s">
        <v>1679</v>
      </c>
      <c r="BJ45" s="1217" t="s">
        <v>1056</v>
      </c>
      <c r="BL45" s="1217" t="s">
        <v>1056</v>
      </c>
      <c r="BN45" s="1068" t="s">
        <v>1680</v>
      </c>
    </row>
    <row customHeight="1" ht="11.25">
      <c r="A46" s="1074" t="s">
        <v>1681</v>
      </c>
      <c r="E46" s="407" t="s">
        <v>26</v>
      </c>
      <c r="F46" s="1114" t="s">
        <v>1682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1683</v>
      </c>
      <c r="AZ46" s="1120" t="s">
        <v>1370</v>
      </c>
      <c r="BE46" s="1120">
        <v>2044</v>
      </c>
      <c r="BH46" s="1068" t="s">
        <v>1065</v>
      </c>
      <c r="BJ46" s="1217" t="s">
        <v>1046</v>
      </c>
      <c r="BL46" s="1217" t="s">
        <v>1046</v>
      </c>
      <c r="BN46" s="1068" t="s">
        <v>1684</v>
      </c>
    </row>
    <row customHeight="1" ht="11.25">
      <c r="A47" s="1074" t="s">
        <v>1685</v>
      </c>
      <c r="E47" s="407" t="s">
        <v>33</v>
      </c>
      <c r="F47" s="1115" t="s">
        <v>1686</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1687</v>
      </c>
      <c r="AZ47" s="1120" t="s">
        <v>1389</v>
      </c>
      <c r="BE47" s="1120">
        <v>2045</v>
      </c>
      <c r="BH47" s="1068" t="s">
        <v>1660</v>
      </c>
      <c r="BJ47" s="1217" t="s">
        <v>1048</v>
      </c>
      <c r="BL47" s="1217" t="s">
        <v>1048</v>
      </c>
      <c r="BN47" s="1068" t="s">
        <v>1688</v>
      </c>
    </row>
    <row customHeight="1" ht="11.25">
      <c r="A48" s="1074" t="s">
        <v>1689</v>
      </c>
      <c r="E48" s="407" t="s">
        <v>1690</v>
      </c>
      <c r="F48" s="1115" t="s">
        <v>1691</v>
      </c>
      <c r="G48" s="1116" t="str">
        <f>_xlfn.IFERROR(IF(f_year="","01.01."&amp;CURRENT_YEAR,"01.01."&amp;f_year),"01.01."&amp;CURRENT_YEAR)</f>
        <v>01.01.2026</v>
      </c>
      <c r="H48" s="1116" t="str">
        <f>_xlfn.IFERROR(IF(f_year="","31.12."&amp;CURRENT_YEAR,"31.12."&amp;f_year),"31.12."&amp;CURRENT_YEAR)</f>
        <v>31.12.2026</v>
      </c>
      <c r="I48" s="1742">
        <f>IF(f_year="",TRUE,FALSE)</f>
        <v>1</v>
      </c>
      <c r="J48" s="1745" t="s">
        <v>1692</v>
      </c>
      <c r="K48" s="1746"/>
      <c r="AX48" s="1120" t="s">
        <v>1693</v>
      </c>
      <c r="AZ48" s="1120" t="s">
        <v>1406</v>
      </c>
      <c r="BE48" s="1120">
        <v>2046</v>
      </c>
      <c r="BH48" s="1068" t="s">
        <v>1664</v>
      </c>
      <c r="BJ48" s="1217" t="s">
        <v>1050</v>
      </c>
      <c r="BL48" s="1217" t="s">
        <v>1050</v>
      </c>
      <c r="BN48" s="1068" t="s">
        <v>1694</v>
      </c>
    </row>
    <row customHeight="1" ht="11.25">
      <c r="A49" s="1074" t="s">
        <v>1695</v>
      </c>
      <c r="E49" s="407" t="s">
        <v>1696</v>
      </c>
      <c r="F49" s="1115" t="s">
        <v>1697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1698</v>
      </c>
      <c r="AZ49" s="1120" t="s">
        <v>1422</v>
      </c>
      <c r="BE49" s="1120">
        <v>2047</v>
      </c>
      <c r="BH49" s="1068" t="s">
        <v>1066</v>
      </c>
      <c r="BJ49" s="1217" t="s">
        <v>1052</v>
      </c>
      <c r="BL49" s="1217" t="s">
        <v>1052</v>
      </c>
    </row>
    <row customHeight="1" ht="11.25">
      <c r="A50" s="1074" t="s">
        <v>1699</v>
      </c>
      <c r="E50" s="407" t="s">
        <v>1700</v>
      </c>
      <c r="F50" s="1115" t="s">
        <v>1036</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1701</v>
      </c>
      <c r="AZ50" s="1120" t="s">
        <v>1438</v>
      </c>
      <c r="BE50" s="1120">
        <v>2048</v>
      </c>
      <c r="BH50" s="1068" t="s">
        <v>1671</v>
      </c>
      <c r="BJ50" s="1217" t="s">
        <v>1054</v>
      </c>
      <c r="BL50" s="1217" t="s">
        <v>1054</v>
      </c>
    </row>
    <row customHeight="1" ht="11.25">
      <c r="A51" s="1074" t="s">
        <v>1702</v>
      </c>
      <c r="E51" s="407" t="s">
        <v>1703</v>
      </c>
      <c r="F51" s="1115" t="s">
        <v>1704</v>
      </c>
      <c r="G51" s="1116" t="str">
        <f>_xlfn.IFERROR(IF(TITLE_PERIOD_START="","01.01."&amp;CURRENT_YEAR,"01.01."&amp;YEAR(TITLE_PERIOD_START)),"01.01."&amp;CURRENT_YEAR)</f>
        <v>01.01.2022</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1705</v>
      </c>
      <c r="AZ51" s="1120" t="s">
        <v>1454</v>
      </c>
      <c r="BE51" s="1120">
        <v>2049</v>
      </c>
      <c r="BH51" s="1068" t="s">
        <v>1680</v>
      </c>
      <c r="BJ51" s="1217" t="s">
        <v>1706</v>
      </c>
      <c r="BL51" s="1217" t="s">
        <v>1706</v>
      </c>
    </row>
    <row customHeight="1" ht="11.25">
      <c r="A52" s="1074" t="s">
        <v>1707</v>
      </c>
      <c r="E52" s="407" t="s">
        <v>1708</v>
      </c>
      <c r="F52" s="1115" t="s">
        <v>1674</v>
      </c>
      <c r="G52" s="1116" t="str">
        <f>_xlfn.IFERROR(IF(TITLE_PERIOD_START="","01.01."&amp;CURRENT_YEAR,"01.01."&amp;YEAR(TITLE_PERIOD_START)),"01.01."&amp;CURRENT_YEAR)</f>
        <v>01.01.2022</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1709</v>
      </c>
      <c r="AZ52" s="1120" t="s">
        <v>1252</v>
      </c>
      <c r="BE52" s="1120">
        <v>2050</v>
      </c>
      <c r="BH52" s="1068" t="s">
        <v>1684</v>
      </c>
      <c r="BJ52" s="1217" t="s">
        <v>1065</v>
      </c>
      <c r="BL52" s="1217" t="s">
        <v>1065</v>
      </c>
    </row>
    <row customHeight="1" ht="11.25">
      <c r="A53" s="1074" t="s">
        <v>1710</v>
      </c>
      <c r="E53" s="407" t="s">
        <v>1711</v>
      </c>
      <c r="F53" s="1115" t="s">
        <v>1711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1712</v>
      </c>
      <c r="K53" s="1746"/>
      <c r="AX53" s="1120" t="s">
        <v>1713</v>
      </c>
      <c r="BE53" s="1120">
        <v>2051</v>
      </c>
      <c r="BH53" s="1068" t="s">
        <v>1688</v>
      </c>
      <c r="BJ53" s="1217" t="s">
        <v>1660</v>
      </c>
      <c r="BL53" s="1217" t="s">
        <v>1660</v>
      </c>
    </row>
    <row customHeight="1" ht="11.25">
      <c r="A54" s="1074" t="s">
        <v>1714</v>
      </c>
      <c r="AX54" s="1120" t="s">
        <v>1715</v>
      </c>
      <c r="AZ54" s="1067" t="s">
        <v>1716</v>
      </c>
      <c r="BE54" s="1120">
        <v>2052</v>
      </c>
      <c r="BH54" s="1068" t="s">
        <v>1694</v>
      </c>
      <c r="BJ54" s="1217" t="s">
        <v>1664</v>
      </c>
      <c r="BL54" s="1217" t="s">
        <v>1664</v>
      </c>
    </row>
    <row customHeight="1" ht="11.25">
      <c r="A55" s="1074" t="s">
        <v>1717</v>
      </c>
      <c r="AX55" s="1120" t="s">
        <v>1718</v>
      </c>
      <c r="AZ55" s="1120" t="s">
        <v>1254</v>
      </c>
      <c r="BE55" s="1120">
        <v>2053</v>
      </c>
      <c r="BH55" s="1070" t="s">
        <v>28</v>
      </c>
      <c r="BJ55" s="1217" t="s">
        <v>1066</v>
      </c>
      <c r="BL55" s="1217" t="s">
        <v>1066</v>
      </c>
    </row>
    <row customHeight="1" ht="11.25">
      <c r="A56" s="1074" t="s">
        <v>1719</v>
      </c>
      <c r="D56" s="1118" t="s">
        <v>1720</v>
      </c>
      <c r="E56" s="1095" t="s">
        <v>102</v>
      </c>
      <c r="F56" s="1074" t="s">
        <v>1721</v>
      </c>
      <c r="AX56" s="1120" t="s">
        <v>1722</v>
      </c>
      <c r="AZ56" s="1120" t="s">
        <v>1281</v>
      </c>
      <c r="BE56" s="1120">
        <v>2054</v>
      </c>
      <c r="BH56" s="1070" t="s">
        <v>28</v>
      </c>
      <c r="BJ56" s="1217" t="s">
        <v>1671</v>
      </c>
      <c r="BL56" s="1217" t="s">
        <v>1671</v>
      </c>
    </row>
    <row customHeight="1" ht="11.25">
      <c r="A57" s="1074" t="s">
        <v>1723</v>
      </c>
      <c r="D57" s="1118" t="s">
        <v>1724</v>
      </c>
      <c r="E57" s="1095" t="s">
        <v>102</v>
      </c>
      <c r="F57" s="1074" t="s">
        <v>1721</v>
      </c>
      <c r="AX57" s="1120" t="s">
        <v>1725</v>
      </c>
      <c r="AZ57" s="1120" t="s">
        <v>1316</v>
      </c>
      <c r="BE57" s="1120">
        <v>2055</v>
      </c>
      <c r="BJ57" s="1217" t="s">
        <v>1680</v>
      </c>
      <c r="BL57" s="1217" t="s">
        <v>1680</v>
      </c>
    </row>
    <row customHeight="1" ht="11.25">
      <c r="A58" s="1074" t="s">
        <v>1726</v>
      </c>
      <c r="D58" s="1118" t="s">
        <v>1727</v>
      </c>
      <c r="E58" s="1095" t="s">
        <v>102</v>
      </c>
      <c r="F58" s="1074" t="s">
        <v>1721</v>
      </c>
      <c r="AX58" s="1120" t="s">
        <v>1728</v>
      </c>
      <c r="BE58" s="1120">
        <v>2056</v>
      </c>
      <c r="BJ58" s="1217" t="s">
        <v>1684</v>
      </c>
      <c r="BL58" s="1217" t="s">
        <v>1684</v>
      </c>
    </row>
    <row customHeight="1" ht="11.25">
      <c r="A59" s="1074" t="s">
        <v>1729</v>
      </c>
      <c r="D59" s="1118" t="s">
        <v>133</v>
      </c>
      <c r="E59" s="1095" t="s">
        <v>1617</v>
      </c>
      <c r="F59" s="1074" t="s">
        <v>1730</v>
      </c>
      <c r="AX59" s="1120" t="s">
        <v>1731</v>
      </c>
      <c r="AZ59" s="1067" t="s">
        <v>1732</v>
      </c>
      <c r="BE59" s="1120">
        <v>2057</v>
      </c>
      <c r="BJ59" s="1217" t="s">
        <v>1688</v>
      </c>
      <c r="BL59" s="1217" t="s">
        <v>1688</v>
      </c>
    </row>
    <row customHeight="1" ht="11.25">
      <c r="A60" s="1074" t="s">
        <v>1733</v>
      </c>
      <c r="D60" s="1118" t="s">
        <v>1734</v>
      </c>
      <c r="E60" s="1095" t="s">
        <v>1617</v>
      </c>
      <c r="F60" s="1074" t="s">
        <v>1730</v>
      </c>
      <c r="AX60" s="1120" t="s">
        <v>1735</v>
      </c>
      <c r="AZ60" s="1120" t="s">
        <v>1255</v>
      </c>
      <c r="BE60" s="1120">
        <v>2058</v>
      </c>
      <c r="BJ60" s="1217" t="s">
        <v>1694</v>
      </c>
      <c r="BL60" s="1217" t="s">
        <v>1694</v>
      </c>
    </row>
    <row customHeight="1" ht="11.25">
      <c r="A61" s="1074" t="s">
        <v>1736</v>
      </c>
      <c r="D61" s="1118" t="s">
        <v>1737</v>
      </c>
      <c r="E61" s="1095" t="s">
        <v>1738</v>
      </c>
      <c r="F61" s="1074" t="s">
        <v>1730</v>
      </c>
      <c r="AX61" s="1120" t="s">
        <v>1739</v>
      </c>
      <c r="AZ61" s="1120" t="s">
        <v>1282</v>
      </c>
      <c r="BE61" s="1120">
        <v>2059</v>
      </c>
      <c r="BL61" s="1217" t="s">
        <v>1058</v>
      </c>
    </row>
    <row customHeight="1" ht="11.25">
      <c r="A62" s="1074" t="s">
        <v>1740</v>
      </c>
      <c r="D62" s="1118" t="s">
        <v>132</v>
      </c>
      <c r="E62" s="1095">
        <v>32</v>
      </c>
      <c r="F62" s="1074" t="s">
        <v>1730</v>
      </c>
      <c r="AZ62" s="1120" t="s">
        <v>1317</v>
      </c>
      <c r="BE62" s="1120">
        <v>2060</v>
      </c>
      <c r="BL62" s="1217" t="s">
        <v>1060</v>
      </c>
    </row>
    <row customHeight="1" ht="11.25">
      <c r="A63" s="1074" t="s">
        <v>1741</v>
      </c>
      <c r="D63" s="1118" t="s">
        <v>1742</v>
      </c>
      <c r="E63" s="1095">
        <v>32</v>
      </c>
      <c r="F63" s="1074" t="s">
        <v>1730</v>
      </c>
      <c r="AZ63" s="1120" t="s">
        <v>1348</v>
      </c>
      <c r="BE63" s="1120">
        <v>2061</v>
      </c>
    </row>
    <row customHeight="1" ht="11.25">
      <c r="A64" s="1074" t="s">
        <v>1743</v>
      </c>
      <c r="D64" s="1118" t="s">
        <v>1744</v>
      </c>
      <c r="E64" s="1095">
        <v>32</v>
      </c>
      <c r="F64" s="1074" t="s">
        <v>1730</v>
      </c>
      <c r="AZ64" s="1120" t="s">
        <v>1371</v>
      </c>
      <c r="BE64" s="1120">
        <v>2062</v>
      </c>
    </row>
    <row customHeight="1" ht="11.25">
      <c r="A65" s="1074" t="s">
        <v>1745</v>
      </c>
      <c r="D65" s="1074"/>
      <c r="BE65" s="1120">
        <v>2063</v>
      </c>
    </row>
    <row customHeight="1" ht="11.25">
      <c r="A66" s="1074" t="s">
        <v>1746</v>
      </c>
      <c r="AZ66" s="1067" t="s">
        <v>1747</v>
      </c>
      <c r="BE66" s="1120">
        <v>2064</v>
      </c>
    </row>
    <row customHeight="1" ht="11.25">
      <c r="A67" s="1074" t="s">
        <v>1748</v>
      </c>
      <c r="AZ67" s="1120" t="s">
        <v>1256</v>
      </c>
      <c r="BE67" s="1120">
        <v>2065</v>
      </c>
    </row>
    <row customHeight="1" ht="11.25">
      <c r="A68" s="1074" t="s">
        <v>1749</v>
      </c>
      <c r="AZ68" s="1120" t="s">
        <v>1283</v>
      </c>
      <c r="BE68" s="1120">
        <v>2066</v>
      </c>
      <c r="BH68" s="1067" t="s">
        <v>1750</v>
      </c>
      <c r="BJ68" s="1067" t="s">
        <v>1751</v>
      </c>
      <c r="BL68" s="1067" t="s">
        <v>1752</v>
      </c>
      <c r="BN68" s="1067" t="s">
        <v>1753</v>
      </c>
    </row>
    <row customHeight="1" ht="11.25">
      <c r="A69" s="1074" t="s">
        <v>1754</v>
      </c>
      <c r="AZ69" s="1120" t="s">
        <v>1318</v>
      </c>
      <c r="BE69" s="1120">
        <v>2067</v>
      </c>
      <c r="BH69" s="1068" t="s">
        <v>1755</v>
      </c>
      <c r="BI69" s="1117" t="s">
        <v>112</v>
      </c>
      <c r="BJ69" s="1068" t="s">
        <v>1756</v>
      </c>
      <c r="BK69" s="1117" t="s">
        <v>112</v>
      </c>
      <c r="BL69" s="1068" t="s">
        <v>1757</v>
      </c>
      <c r="BM69" s="1070" t="s">
        <v>112</v>
      </c>
      <c r="BN69" s="1068" t="s">
        <v>1758</v>
      </c>
    </row>
    <row customHeight="1" ht="11.25">
      <c r="A70" s="1074" t="s">
        <v>1759</v>
      </c>
      <c r="AZ70" s="1120" t="s">
        <v>1349</v>
      </c>
      <c r="BE70" s="1120">
        <v>2068</v>
      </c>
      <c r="BH70" s="1068" t="s">
        <v>1760</v>
      </c>
      <c r="BJ70" s="1068" t="s">
        <v>1761</v>
      </c>
      <c r="BL70" s="1068" t="s">
        <v>1762</v>
      </c>
      <c r="BN70" s="1068" t="s">
        <v>1763</v>
      </c>
    </row>
    <row customHeight="1" ht="11.25">
      <c r="A71" s="1074" t="s">
        <v>1764</v>
      </c>
      <c r="AZ71" s="1120" t="s">
        <v>1351</v>
      </c>
      <c r="BE71" s="1120">
        <v>2069</v>
      </c>
      <c r="BH71" s="1068" t="s">
        <v>1765</v>
      </c>
      <c r="BI71" s="1117" t="s">
        <v>93</v>
      </c>
      <c r="BJ71" s="1068" t="s">
        <v>1766</v>
      </c>
      <c r="BK71" s="1117" t="s">
        <v>93</v>
      </c>
      <c r="BL71" s="1068" t="s">
        <v>1767</v>
      </c>
      <c r="BM71" s="1070" t="s">
        <v>93</v>
      </c>
      <c r="BN71" s="1068" t="s">
        <v>1768</v>
      </c>
    </row>
    <row customHeight="1" ht="11.25">
      <c r="A72" s="1074" t="s">
        <v>1769</v>
      </c>
      <c r="AZ72" s="1120" t="s">
        <v>19</v>
      </c>
      <c r="BE72" s="1120">
        <v>2070</v>
      </c>
      <c r="BH72" s="1068" t="s">
        <v>1770</v>
      </c>
      <c r="BJ72" s="1068" t="s">
        <v>1770</v>
      </c>
      <c r="BL72" s="1068" t="s">
        <v>1770</v>
      </c>
      <c r="BN72" s="1068" t="s">
        <v>1771</v>
      </c>
    </row>
    <row customHeight="1" ht="11.25">
      <c r="A73" s="1074" t="s">
        <v>1772</v>
      </c>
      <c r="BH73" s="1068" t="s">
        <v>1773</v>
      </c>
      <c r="BI73" s="1117" t="s">
        <v>102</v>
      </c>
      <c r="BJ73" s="1068" t="s">
        <v>1774</v>
      </c>
      <c r="BK73" s="1117" t="s">
        <v>102</v>
      </c>
      <c r="BL73" s="1068" t="s">
        <v>1775</v>
      </c>
      <c r="BM73" s="1070" t="s">
        <v>102</v>
      </c>
      <c r="BN73" s="1068" t="s">
        <v>1776</v>
      </c>
    </row>
    <row customHeight="1" ht="11.25">
      <c r="A74" s="1074" t="s">
        <v>1777</v>
      </c>
      <c r="BH74" s="1068" t="s">
        <v>1778</v>
      </c>
      <c r="BJ74" s="1068" t="s">
        <v>1779</v>
      </c>
      <c r="BL74" s="1068" t="s">
        <v>1780</v>
      </c>
      <c r="BN74" s="1068" t="s">
        <v>1781</v>
      </c>
    </row>
    <row customHeight="1" ht="11.25">
      <c r="A75" s="1074" t="s">
        <v>1782</v>
      </c>
      <c r="AZ75" s="1067" t="s">
        <v>1783</v>
      </c>
      <c r="BH75" s="1068" t="s">
        <v>1784</v>
      </c>
      <c r="BJ75" s="1068" t="s">
        <v>1784</v>
      </c>
      <c r="BL75" s="1068" t="s">
        <v>1784</v>
      </c>
    </row>
    <row customHeight="1" ht="11.25">
      <c r="A76" s="1074" t="s">
        <v>1785</v>
      </c>
      <c r="AZ76" s="1120" t="s">
        <v>1265</v>
      </c>
      <c r="BH76" s="1068" t="s">
        <v>1786</v>
      </c>
      <c r="BJ76" s="1068" t="s">
        <v>1787</v>
      </c>
      <c r="BL76" s="1068" t="s">
        <v>1788</v>
      </c>
    </row>
    <row customHeight="1" ht="11.25">
      <c r="A77" s="1074" t="s">
        <v>1789</v>
      </c>
      <c r="AZ77" s="1120" t="s">
        <v>1293</v>
      </c>
    </row>
    <row customHeight="1" ht="11.25">
      <c r="A78" s="1074" t="s">
        <v>1790</v>
      </c>
      <c r="AZ78" s="1120" t="s">
        <v>1325</v>
      </c>
    </row>
    <row customHeight="1" ht="11.25">
      <c r="A79" s="1074" t="s">
        <v>1791</v>
      </c>
      <c r="AZ79" s="1120" t="s">
        <v>1355</v>
      </c>
      <c r="BH79" s="1067" t="s">
        <v>1792</v>
      </c>
      <c r="BJ79" s="1067" t="s">
        <v>1793</v>
      </c>
      <c r="BL79" s="1067" t="s">
        <v>1794</v>
      </c>
    </row>
    <row customHeight="1" ht="11.25">
      <c r="A80" s="1074" t="s">
        <v>1795</v>
      </c>
      <c r="AZ80" s="1120" t="s">
        <v>1376</v>
      </c>
      <c r="BH80" s="1068" t="s">
        <v>1796</v>
      </c>
      <c r="BJ80" s="1068" t="s">
        <v>1797</v>
      </c>
      <c r="BL80" s="1068" t="s">
        <v>1798</v>
      </c>
    </row>
    <row customHeight="1" ht="11.25">
      <c r="A81" s="1074" t="s">
        <v>1799</v>
      </c>
      <c r="AZ81" s="1120" t="s">
        <v>1393</v>
      </c>
      <c r="BH81" s="1068" t="s">
        <v>1800</v>
      </c>
      <c r="BJ81" s="1068" t="s">
        <v>1801</v>
      </c>
      <c r="BL81" s="1068" t="s">
        <v>1802</v>
      </c>
    </row>
    <row customHeight="1" ht="11.25">
      <c r="A82" s="1074" t="s">
        <v>1803</v>
      </c>
      <c r="AZ82" s="1120" t="s">
        <v>1408</v>
      </c>
      <c r="BH82" s="1068" t="s">
        <v>1804</v>
      </c>
      <c r="BJ82" s="1068" t="s">
        <v>1805</v>
      </c>
      <c r="BL82" s="1068" t="s">
        <v>1806</v>
      </c>
    </row>
    <row customHeight="1" ht="11.25">
      <c r="A83" s="1074" t="s">
        <v>1807</v>
      </c>
      <c r="BH83" s="1068" t="s">
        <v>1808</v>
      </c>
      <c r="BJ83" s="1068" t="s">
        <v>1809</v>
      </c>
      <c r="BL83" s="1068" t="s">
        <v>1810</v>
      </c>
    </row>
    <row customHeight="1" ht="11.25">
      <c r="A84" s="1074" t="s">
        <v>1811</v>
      </c>
      <c r="AZ84" s="1067" t="s">
        <v>1812</v>
      </c>
    </row>
    <row customHeight="1" ht="11.25">
      <c r="A85" s="1870" t="s">
        <v>1813</v>
      </c>
      <c r="AZ85" s="1120" t="s">
        <v>1814</v>
      </c>
    </row>
    <row customHeight="1" ht="11.25">
      <c r="A86" s="1074" t="s">
        <v>1815</v>
      </c>
      <c r="AZ86" s="1120" t="s">
        <v>1816</v>
      </c>
      <c r="BH86" s="1067" t="s">
        <v>1817</v>
      </c>
      <c r="BJ86" s="1067" t="s">
        <v>1818</v>
      </c>
      <c r="BL86" s="1067" t="s">
        <v>1819</v>
      </c>
    </row>
    <row customHeight="1" ht="11.25">
      <c r="A87" s="1074" t="s">
        <v>1820</v>
      </c>
      <c r="AZ87" s="1120" t="s">
        <v>1821</v>
      </c>
      <c r="BH87" s="1068" t="s">
        <v>1822</v>
      </c>
      <c r="BJ87" s="1068" t="s">
        <v>1823</v>
      </c>
      <c r="BL87" s="1068" t="s">
        <v>1824</v>
      </c>
    </row>
    <row customHeight="1" ht="11.25">
      <c r="A88" s="1074" t="s">
        <v>1825</v>
      </c>
      <c r="AZ88" s="1606"/>
      <c r="BH88" s="1068" t="s">
        <v>1826</v>
      </c>
      <c r="BJ88" s="1068" t="s">
        <v>1827</v>
      </c>
      <c r="BL88" s="1068" t="s">
        <v>1828</v>
      </c>
    </row>
    <row customHeight="1" ht="11.25">
      <c r="A89" s="1074" t="s">
        <v>1829</v>
      </c>
      <c r="AZ89" s="1067" t="s">
        <v>1830</v>
      </c>
    </row>
    <row customHeight="1" ht="11.25">
      <c r="A90" s="1074" t="s">
        <v>1831</v>
      </c>
      <c r="AZ90" s="1120" t="s">
        <v>1036</v>
      </c>
    </row>
    <row customHeight="1" ht="11.25">
      <c r="A91" s="1074" t="s">
        <v>1832</v>
      </c>
      <c r="AZ91" s="1120" t="s">
        <v>1072</v>
      </c>
      <c r="BH91" s="1067" t="s">
        <v>1833</v>
      </c>
      <c r="BJ91" s="1067" t="s">
        <v>1834</v>
      </c>
      <c r="BL91" s="1067" t="s">
        <v>1835</v>
      </c>
    </row>
    <row customHeight="1" ht="11.25">
      <c r="AZ92" s="1120" t="s">
        <v>1836</v>
      </c>
      <c r="BH92" s="1068" t="s">
        <v>1837</v>
      </c>
      <c r="BJ92" s="1068" t="s">
        <v>1838</v>
      </c>
      <c r="BL92" s="1068" t="s">
        <v>1839</v>
      </c>
    </row>
    <row customHeight="1" ht="11.25">
      <c r="AZ93" s="1120" t="s">
        <v>1840</v>
      </c>
      <c r="BH93" s="1068" t="s">
        <v>1841</v>
      </c>
      <c r="BJ93" s="1068" t="s">
        <v>1842</v>
      </c>
      <c r="BL93" s="1068" t="s">
        <v>1843</v>
      </c>
    </row>
    <row customHeight="1" ht="11.25">
      <c r="AZ94" s="1120" t="s">
        <v>1844</v>
      </c>
    </row>
    <row r="96" customHeight="1" ht="11.25">
      <c r="AZ96" s="1067" t="s">
        <v>1845</v>
      </c>
      <c r="BH96" s="1067" t="s">
        <v>1846</v>
      </c>
      <c r="BJ96" s="1067" t="s">
        <v>1847</v>
      </c>
      <c r="BL96" s="1067" t="s">
        <v>1848</v>
      </c>
      <c r="BN96" s="1067" t="s">
        <v>1849</v>
      </c>
    </row>
    <row customHeight="1" ht="11.25">
      <c r="AZ97" s="1901" t="s">
        <v>1850</v>
      </c>
      <c r="BA97" s="1902" t="s">
        <v>1851</v>
      </c>
      <c r="BH97" s="1068" t="s">
        <v>1852</v>
      </c>
      <c r="BJ97" s="1068" t="s">
        <v>1853</v>
      </c>
      <c r="BL97" s="1068" t="s">
        <v>1854</v>
      </c>
      <c r="BN97" s="1068" t="s">
        <v>1855</v>
      </c>
    </row>
    <row customHeight="1" ht="11.25">
      <c r="AZ98" s="1901" t="s">
        <v>1856</v>
      </c>
      <c r="BA98" s="1902" t="s">
        <v>1857</v>
      </c>
      <c r="BH98" s="1068" t="s">
        <v>1858</v>
      </c>
      <c r="BJ98" s="1068" t="s">
        <v>1859</v>
      </c>
      <c r="BL98" s="1068" t="s">
        <v>1860</v>
      </c>
      <c r="BN98" s="1068" t="s">
        <v>1861</v>
      </c>
    </row>
    <row customHeight="1" ht="22.5">
      <c r="AZ99" s="1901" t="s">
        <v>1862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1863</v>
      </c>
      <c r="BJ99" s="1068" t="s">
        <v>1864</v>
      </c>
      <c r="BL99" s="1068" t="s">
        <v>1865</v>
      </c>
      <c r="BN99" s="1068" t="s">
        <v>1866</v>
      </c>
    </row>
    <row customHeight="1" ht="22.5">
      <c r="AZ100" s="1901" t="s">
        <v>1867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1454</v>
      </c>
      <c r="BL100" s="1068" t="s">
        <v>1454</v>
      </c>
      <c r="BN100" s="1068" t="s">
        <v>1868</v>
      </c>
    </row>
    <row customHeight="1" ht="22.5">
      <c r="AZ101" s="1901" t="s">
        <v>1869</v>
      </c>
      <c r="BA101" s="1902" t="s">
        <v>1870</v>
      </c>
      <c r="BN101" s="1068" t="s">
        <v>1871</v>
      </c>
    </row>
    <row customHeight="1" ht="22.5">
      <c r="AZ102" s="1901" t="s">
        <v>1872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1873</v>
      </c>
    </row>
    <row customHeight="1" ht="11.25">
      <c r="AZ103" s="1901" t="s">
        <v>1874</v>
      </c>
      <c r="BA103" s="1902" t="s">
        <v>1875</v>
      </c>
      <c r="BN103" s="1068" t="s">
        <v>1876</v>
      </c>
    </row>
    <row customHeight="1" ht="11.25">
      <c r="BN104" s="1068" t="s">
        <v>1877</v>
      </c>
    </row>
    <row customHeight="1" ht="11.25">
      <c r="AZ105" s="1692" t="s">
        <v>1878</v>
      </c>
    </row>
    <row customHeight="1" ht="11.25">
      <c r="AZ106" s="1120" t="s">
        <v>1879</v>
      </c>
    </row>
    <row customHeight="1" ht="11.25">
      <c r="AZ107" s="1120" t="s">
        <v>1880</v>
      </c>
      <c r="BH107" s="1067" t="s">
        <v>1881</v>
      </c>
      <c r="BJ107" s="1067" t="s">
        <v>1882</v>
      </c>
      <c r="BL107" s="1067" t="s">
        <v>1883</v>
      </c>
      <c r="BN107" s="1067" t="s">
        <v>1884</v>
      </c>
    </row>
    <row customHeight="1" ht="11.25">
      <c r="AZ108" s="1120" t="s">
        <v>589</v>
      </c>
      <c r="BH108" s="1068" t="s">
        <v>1885</v>
      </c>
      <c r="BJ108" s="1068" t="s">
        <v>1886</v>
      </c>
      <c r="BL108" s="1068" t="s">
        <v>1540</v>
      </c>
      <c r="BN108" s="1068" t="s">
        <v>1887</v>
      </c>
    </row>
    <row customHeight="1" ht="11.25">
      <c r="BH109" s="1068" t="s">
        <v>1888</v>
      </c>
    </row>
    <row customHeight="1" ht="11.25">
      <c r="AZ110" s="1692" t="s">
        <v>1889</v>
      </c>
      <c r="BH110" s="1068" t="s">
        <v>1888</v>
      </c>
    </row>
    <row customHeight="1" ht="11.25">
      <c r="AZ111" s="1901" t="s">
        <v>1850</v>
      </c>
      <c r="BA111" s="1902" t="s">
        <v>1851</v>
      </c>
    </row>
    <row customHeight="1" ht="11.25">
      <c r="AZ112" s="1901" t="s">
        <v>1856</v>
      </c>
      <c r="BA112" s="1902" t="s">
        <v>1857</v>
      </c>
    </row>
    <row customHeight="1" ht="22.5">
      <c r="AZ113" s="1901" t="s">
        <v>1862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1867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1890</v>
      </c>
    </row>
    <row customHeight="1" ht="22.5">
      <c r="AZ115" s="1901" t="s">
        <v>1872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1252</v>
      </c>
    </row>
    <row customHeight="1" ht="11.25">
      <c r="AZ116" s="1901" t="s">
        <v>1874</v>
      </c>
      <c r="BA116" s="1902" t="s">
        <v>1875</v>
      </c>
      <c r="BH116" s="1068" t="s">
        <v>1279</v>
      </c>
    </row>
    <row customHeight="1" ht="11.25">
      <c r="BH117" s="1068" t="s">
        <v>1314</v>
      </c>
    </row>
    <row customHeight="1" ht="11.25">
      <c r="BH118" s="1068" t="s">
        <v>1347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26C58-7E63-14A8-70BF-0306A5FF03C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318</v>
      </c>
      <c r="J1" s="455" t="s">
        <v>14</v>
      </c>
    </row>
    <row customHeight="1" ht="22.5" hidden="1">
      <c r="A2" s="502"/>
      <c r="B2" s="502"/>
      <c r="C2" s="1730" t="s">
        <v>259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319</v>
      </c>
      <c r="E9" s="2205"/>
      <c r="F9" s="2205"/>
      <c r="G9" s="2208" t="s">
        <v>320</v>
      </c>
      <c r="J9" s="455">
        <v>11</v>
      </c>
    </row>
    <row customHeight="1" ht="11.549999999999999">
      <c r="A10" s="502"/>
      <c r="B10" s="502"/>
      <c r="C10" s="457"/>
      <c r="D10" s="1474" t="s">
        <v>91</v>
      </c>
      <c r="E10" s="1476" t="s">
        <v>321</v>
      </c>
      <c r="F10" s="1476" t="s">
        <v>322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"Мурманэнергосбыт"</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1891</v>
      </c>
      <c r="F13" s="1521" t="s">
        <v>325</v>
      </c>
      <c r="G13" s="474"/>
      <c r="H13" s="1533"/>
      <c r="J13" s="455">
        <v>19</v>
      </c>
    </row>
    <row customHeight="1" ht="19.95">
      <c r="A14" s="502"/>
      <c r="B14" s="502"/>
      <c r="C14" s="457"/>
      <c r="D14" s="1523" t="s">
        <v>726</v>
      </c>
      <c r="E14" s="1524" t="s">
        <v>1892</v>
      </c>
      <c r="F14" s="1526"/>
      <c r="G14" s="1525" t="s">
        <v>1893</v>
      </c>
      <c r="H14" s="1533"/>
      <c r="J14" s="455">
        <v>19</v>
      </c>
    </row>
    <row customHeight="1" ht="19.95">
      <c r="A15" s="502"/>
      <c r="B15" s="502"/>
      <c r="C15" s="457"/>
      <c r="D15" s="1523" t="s">
        <v>326</v>
      </c>
      <c r="E15" s="1524" t="s">
        <v>1894</v>
      </c>
      <c r="F15" s="1526"/>
      <c r="G15" s="1525" t="s">
        <v>1895</v>
      </c>
      <c r="H15" s="1533"/>
      <c r="J15" s="455">
        <v>19</v>
      </c>
    </row>
    <row customHeight="1" ht="24">
      <c r="A16" s="502"/>
      <c r="B16" s="502"/>
      <c r="C16" s="457"/>
      <c r="D16" s="1523" t="s">
        <v>329</v>
      </c>
      <c r="E16" s="1522" t="s">
        <v>1896</v>
      </c>
      <c r="F16" s="1531"/>
      <c r="G16" s="474" t="s">
        <v>1897</v>
      </c>
      <c r="H16" s="1533"/>
      <c r="J16" s="455">
        <v>23</v>
      </c>
    </row>
    <row customHeight="1" ht="48.29999999999999">
      <c r="A17" s="502"/>
      <c r="B17" s="502"/>
      <c r="C17" s="457"/>
      <c r="D17" s="1520">
        <v>3</v>
      </c>
      <c r="E17" s="1527" t="s">
        <v>1898</v>
      </c>
      <c r="F17" s="1526"/>
      <c r="G17" s="474" t="s">
        <v>1899</v>
      </c>
      <c r="H17" s="1533"/>
      <c r="J17" s="455">
        <v>46</v>
      </c>
    </row>
    <row customHeight="1" ht="48.29999999999999">
      <c r="A18" s="1475">
        <v>1</v>
      </c>
      <c r="B18" s="502"/>
      <c r="C18" s="1477"/>
      <c r="D18" s="1520" t="s">
        <v>94</v>
      </c>
      <c r="E18" s="1527" t="s">
        <v>1900</v>
      </c>
      <c r="F18" s="1526"/>
      <c r="G18" s="474" t="s">
        <v>1899</v>
      </c>
      <c r="H18" s="1533"/>
      <c r="I18" s="852"/>
      <c r="J18" s="455">
        <v>46</v>
      </c>
    </row>
    <row customHeight="1" ht="23.25">
      <c r="A19" s="502"/>
      <c r="B19" s="502"/>
      <c r="C19" s="457"/>
      <c r="D19" s="1520" t="s">
        <v>102</v>
      </c>
      <c r="E19" s="1527" t="s">
        <v>1901</v>
      </c>
      <c r="F19" s="1521" t="s">
        <v>325</v>
      </c>
      <c r="G19" s="2471" t="s">
        <v>1902</v>
      </c>
      <c r="H19" s="475"/>
      <c r="J19" s="455">
        <v>22</v>
      </c>
    </row>
    <row s="1530" customFormat="1" customHeight="1" ht="5.25" hidden="1">
      <c r="A20" s="502"/>
      <c r="B20" s="502"/>
      <c r="C20" s="1529"/>
      <c r="D20" s="1528" t="s">
        <v>1133</v>
      </c>
      <c r="E20" s="1014"/>
      <c r="F20" s="1013"/>
      <c r="G20" s="2472"/>
      <c r="J20" s="1530">
        <v>0</v>
      </c>
    </row>
    <row customHeight="1" ht="15.75">
      <c r="A21" s="502"/>
      <c r="B21" s="502"/>
      <c r="C21" s="457"/>
      <c r="D21" s="467"/>
      <c r="E21" s="415" t="s">
        <v>358</v>
      </c>
      <c r="F21" s="469"/>
      <c r="G21" s="2473"/>
      <c r="H21" s="1533"/>
      <c r="J21" s="455">
        <v>15</v>
      </c>
    </row>
    <row s="501" customFormat="1" customHeight="1" ht="26.25">
      <c r="A22" s="502"/>
      <c r="B22" s="502"/>
      <c r="C22" s="502"/>
      <c r="D22" s="1520" t="s">
        <v>95</v>
      </c>
      <c r="E22" s="474" t="s">
        <v>1903</v>
      </c>
      <c r="F22" s="1526"/>
      <c r="G22" s="474" t="s">
        <v>1904</v>
      </c>
      <c r="H22" s="1532"/>
      <c r="J22" s="501">
        <v>25</v>
      </c>
    </row>
    <row s="501" customFormat="1" customHeight="1" ht="19.95">
      <c r="A23" s="502"/>
      <c r="B23" s="502"/>
      <c r="C23" s="502"/>
      <c r="D23" s="1520" t="s">
        <v>96</v>
      </c>
      <c r="E23" s="1527" t="s">
        <v>1905</v>
      </c>
      <c r="F23" s="1531"/>
      <c r="G23" s="474" t="s">
        <v>1906</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85</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34975-A42C-604F-74B9-8B637A1A7EA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1907</v>
      </c>
      <c r="G1" s="1631" t="s">
        <v>52</v>
      </c>
      <c r="H1" s="1631" t="s">
        <v>54</v>
      </c>
      <c r="IU1" s="1155" t="s">
        <v>14</v>
      </c>
    </row>
    <row s="1850" customFormat="1" customHeight="1" ht="22.5" hidden="1">
      <c r="A2" s="831"/>
      <c r="B2" s="1160">
        <v>1</v>
      </c>
      <c r="C2" s="1160"/>
      <c r="D2" s="1928" t="s">
        <v>259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86</v>
      </c>
      <c r="G3" s="494" t="s">
        <v>87</v>
      </c>
      <c r="H3" s="494"/>
      <c r="I3" s="494"/>
      <c r="J3" s="227" t="s">
        <v>88</v>
      </c>
      <c r="K3" s="247" t="s">
        <v>86</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319</v>
      </c>
      <c r="F7" s="2102"/>
      <c r="G7" s="2102"/>
      <c r="H7" s="2102"/>
      <c r="I7" s="2102"/>
      <c r="J7" s="2474" t="s">
        <v>320</v>
      </c>
      <c r="K7" s="500"/>
      <c r="L7" s="500"/>
      <c r="M7" s="500"/>
      <c r="N7" s="500"/>
      <c r="O7" s="226"/>
      <c r="P7" s="500"/>
      <c r="Q7" s="225"/>
      <c r="R7" s="225"/>
      <c r="S7" s="225"/>
      <c r="T7" s="225"/>
      <c r="IU7" s="507">
        <v>14</v>
      </c>
    </row>
    <row s="1819" customFormat="1" customHeight="1" ht="21">
      <c r="A8" s="1155"/>
      <c r="B8" s="1160"/>
      <c r="C8" s="1155"/>
      <c r="D8" s="1495"/>
      <c r="E8" s="1548" t="s">
        <v>91</v>
      </c>
      <c r="F8" s="1540" t="s">
        <v>1907</v>
      </c>
      <c r="G8" s="1540" t="s">
        <v>52</v>
      </c>
      <c r="H8" s="1540" t="s">
        <v>54</v>
      </c>
      <c r="I8" s="1540" t="s">
        <v>1908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1909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85</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132AC-4565-8217-9868-A365388910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259</v>
      </c>
      <c r="E2" s="1889"/>
      <c r="F2" s="1892" t="str">
        <f>IF(ROIV_INFO_NAME="","",ROIV_INFO_NAME)</f>
        <v>АО "Мурманэнергосбыт"</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86</v>
      </c>
      <c r="G3" s="1735" t="s">
        <v>87</v>
      </c>
      <c r="H3" s="494"/>
      <c r="I3" s="494"/>
      <c r="J3" s="494"/>
      <c r="K3" s="494"/>
      <c r="L3" s="227" t="s">
        <v>88</v>
      </c>
      <c r="M3" s="247" t="s">
        <v>86</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319</v>
      </c>
      <c r="F7" s="2102"/>
      <c r="G7" s="2102"/>
      <c r="H7" s="2102"/>
      <c r="I7" s="2102"/>
      <c r="J7" s="2102"/>
      <c r="K7" s="2102"/>
      <c r="L7" s="2474" t="s">
        <v>320</v>
      </c>
      <c r="M7" s="500"/>
      <c r="N7" s="500"/>
      <c r="O7" s="500"/>
      <c r="P7" s="500"/>
      <c r="Q7" s="226"/>
      <c r="R7" s="500"/>
      <c r="S7" s="225"/>
      <c r="T7" s="225"/>
      <c r="U7" s="225"/>
      <c r="V7" s="225"/>
      <c r="IW7" s="507">
        <v>14</v>
      </c>
    </row>
    <row s="1819" customFormat="1" customHeight="1" ht="67.2">
      <c r="A8" s="1155"/>
      <c r="B8" s="1160"/>
      <c r="C8" s="1155"/>
      <c r="D8" s="1495"/>
      <c r="E8" s="2478" t="s">
        <v>91</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1910</v>
      </c>
      <c r="H9" s="1537" t="s">
        <v>1911</v>
      </c>
      <c r="I9" s="1537" t="s">
        <v>1912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"Мурманэнергосбыт"</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1913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85</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214A6-972C-45A9-6338-82C21E96A6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259</v>
      </c>
      <c r="E2" s="1904"/>
      <c r="F2" s="1906" t="str">
        <f>IF(ROIV_INFO_NAME="","",ROIV_INFO_NAME)</f>
        <v>АО "Мурманэнергосбыт"</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86</v>
      </c>
      <c r="G3" s="1735" t="s">
        <v>87</v>
      </c>
      <c r="H3" s="1893"/>
      <c r="I3" s="1893"/>
      <c r="J3" s="1893"/>
      <c r="K3" s="1893"/>
      <c r="L3" s="227" t="s">
        <v>88</v>
      </c>
      <c r="M3" s="248" t="s">
        <v>86</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319</v>
      </c>
      <c r="F7" s="2102"/>
      <c r="G7" s="2102"/>
      <c r="H7" s="2102"/>
      <c r="I7" s="2102"/>
      <c r="J7" s="2102"/>
      <c r="K7" s="2102"/>
      <c r="L7" s="2474" t="s">
        <v>320</v>
      </c>
      <c r="M7" s="1624"/>
      <c r="N7" s="1624"/>
      <c r="O7" s="1624"/>
      <c r="P7" s="1624"/>
      <c r="Q7" s="1624"/>
      <c r="R7" s="1624"/>
      <c r="S7" s="225"/>
      <c r="T7" s="225"/>
      <c r="U7" s="225"/>
      <c r="V7" s="225"/>
      <c r="IW7" s="1609">
        <v>14</v>
      </c>
    </row>
    <row s="1819" customFormat="1" customHeight="1" ht="67.2">
      <c r="A8" s="1631"/>
      <c r="B8" s="1366"/>
      <c r="C8" s="1631"/>
      <c r="D8" s="1515"/>
      <c r="E8" s="2478" t="s">
        <v>91</v>
      </c>
      <c r="F8" s="2478" t="s">
        <v>1914</v>
      </c>
      <c r="G8" s="2480" t="s">
        <v>1915</v>
      </c>
      <c r="H8" s="2481"/>
      <c r="I8" s="2482"/>
      <c r="J8" s="2478" t="s">
        <v>1916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1910</v>
      </c>
      <c r="H9" s="1894" t="s">
        <v>1911</v>
      </c>
      <c r="I9" s="1894" t="s">
        <v>1912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"Мурманэнергосбыт"</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1913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85</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C8455-1338-9E88-E85B-A4A1DF2920B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259</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1917</v>
      </c>
      <c r="L3" s="1543"/>
      <c r="M3" s="1920"/>
      <c r="N3" s="1913"/>
      <c r="O3" s="1535"/>
      <c r="P3" s="511"/>
      <c r="Q3" s="423">
        <v>0</v>
      </c>
    </row>
    <row s="1642" customFormat="1" customHeight="1" ht="5.25" hidden="1">
      <c r="A4" s="496"/>
      <c r="D4" s="494"/>
      <c r="F4" s="247" t="s">
        <v>86</v>
      </c>
      <c r="G4" s="494" t="s">
        <v>87</v>
      </c>
      <c r="H4" s="494"/>
      <c r="I4" s="1923"/>
      <c r="J4" s="1544"/>
      <c r="K4" s="1911"/>
      <c r="L4" s="1911"/>
      <c r="M4" s="1911"/>
      <c r="N4" s="1907"/>
      <c r="O4" s="247" t="s">
        <v>86</v>
      </c>
      <c r="P4" s="247"/>
      <c r="Q4" s="511">
        <v>0</v>
      </c>
    </row>
    <row s="1850" customFormat="1" customHeight="1" ht="22.5" hidden="1">
      <c r="A5" s="1641"/>
      <c r="B5" s="1366">
        <v>1</v>
      </c>
      <c r="C5" s="1366"/>
      <c r="D5" s="801"/>
      <c r="E5" s="1913"/>
      <c r="F5" s="1913"/>
      <c r="G5" s="1913"/>
      <c r="H5" s="1924"/>
      <c r="I5" s="1929" t="s">
        <v>259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319</v>
      </c>
      <c r="F10" s="2127"/>
      <c r="G10" s="2127"/>
      <c r="H10" s="2127"/>
      <c r="I10" s="2127"/>
      <c r="J10" s="2127"/>
      <c r="K10" s="2127"/>
      <c r="L10" s="2127"/>
      <c r="M10" s="2101"/>
      <c r="N10" s="2478" t="s">
        <v>320</v>
      </c>
      <c r="O10" s="500"/>
      <c r="P10" s="500"/>
      <c r="Q10" s="507">
        <v>14</v>
      </c>
    </row>
    <row s="1819" customFormat="1" customHeight="1" ht="44.25">
      <c r="A11" s="1631"/>
      <c r="B11" s="1366"/>
      <c r="C11" s="1631"/>
      <c r="D11" s="1515"/>
      <c r="E11" s="2492" t="s">
        <v>91</v>
      </c>
      <c r="F11" s="2492" t="s">
        <v>323</v>
      </c>
      <c r="G11" s="2492" t="s">
        <v>1918</v>
      </c>
      <c r="H11" s="2492"/>
      <c r="I11" s="2492" t="s">
        <v>1919</v>
      </c>
      <c r="J11" s="2492"/>
      <c r="K11" s="2492"/>
      <c r="L11" s="2492" t="s">
        <v>1920</v>
      </c>
      <c r="M11" s="2480" t="s">
        <v>1921</v>
      </c>
      <c r="N11" s="2491"/>
      <c r="O11" s="1624"/>
      <c r="P11" s="1624"/>
      <c r="Q11" s="1609">
        <v>42</v>
      </c>
    </row>
    <row s="1819" customFormat="1" customHeight="1" ht="29.25">
      <c r="A12" s="1155"/>
      <c r="B12" s="1160"/>
      <c r="C12" s="1155"/>
      <c r="D12" s="1495"/>
      <c r="E12" s="2478"/>
      <c r="F12" s="2492"/>
      <c r="G12" s="1909" t="s">
        <v>1922</v>
      </c>
      <c r="H12" s="1909" t="s">
        <v>327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1923</v>
      </c>
      <c r="O13" s="1535"/>
      <c r="P13" s="511"/>
      <c r="Q13" s="423">
        <v>22</v>
      </c>
    </row>
    <row s="1850" customFormat="1" customHeight="1" ht="23.25">
      <c r="A14" s="2099"/>
      <c r="B14" s="1160"/>
      <c r="C14" s="1160"/>
      <c r="D14" s="801"/>
      <c r="E14" s="2127"/>
      <c r="F14" s="2486"/>
      <c r="G14" s="2487"/>
      <c r="H14" s="2495"/>
      <c r="I14" s="421"/>
      <c r="J14" s="1500"/>
      <c r="K14" s="1500" t="s">
        <v>1917</v>
      </c>
      <c r="L14" s="1543"/>
      <c r="M14" s="1543"/>
      <c r="N14" s="2489"/>
      <c r="O14" s="1535"/>
      <c r="P14" s="511"/>
      <c r="Q14" s="423">
        <v>22</v>
      </c>
    </row>
    <row s="1850" customFormat="1" customHeight="1" ht="23.25">
      <c r="A15" s="2099"/>
      <c r="B15" s="1160"/>
      <c r="C15" s="412"/>
      <c r="D15" s="801"/>
      <c r="E15" s="421"/>
      <c r="F15" s="1500" t="s">
        <v>1909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85</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EAD4E-2984-4E79-DD6A-730644B915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1924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319</v>
      </c>
      <c r="E8" s="2209"/>
      <c r="F8" s="2209"/>
      <c r="G8" s="2209"/>
      <c r="H8" s="2209"/>
      <c r="I8" s="2209" t="s">
        <v>320</v>
      </c>
      <c r="M8" s="121">
        <v>14</v>
      </c>
    </row>
    <row customHeight="1" ht="29.25">
      <c r="D9" s="2209" t="s">
        <v>91</v>
      </c>
      <c r="E9" s="2209" t="s">
        <v>1925</v>
      </c>
      <c r="F9" s="2209"/>
      <c r="G9" s="2209"/>
      <c r="H9" s="2209"/>
      <c r="I9" s="2209"/>
      <c r="M9" s="121">
        <v>28</v>
      </c>
    </row>
    <row customHeight="1" ht="24">
      <c r="D10" s="2209"/>
      <c r="E10" s="127" t="s">
        <v>1926</v>
      </c>
      <c r="F10" s="127" t="s">
        <v>1927</v>
      </c>
      <c r="G10" s="127" t="s">
        <v>1928</v>
      </c>
      <c r="H10" s="127" t="s">
        <v>409</v>
      </c>
      <c r="I10" s="2209"/>
      <c r="M10" s="121">
        <v>23</v>
      </c>
    </row>
    <row customHeight="1" ht="12" hidden="1">
      <c r="D11" s="87" t="s">
        <v>112</v>
      </c>
      <c r="E11" s="87" t="s">
        <v>94</v>
      </c>
      <c r="F11" s="87" t="s">
        <v>102</v>
      </c>
      <c r="G11" s="87" t="s">
        <v>95</v>
      </c>
      <c r="H11" s="87" t="s">
        <v>96</v>
      </c>
      <c r="I11" s="87" t="s">
        <v>114</v>
      </c>
      <c r="M11" s="121">
        <v>0</v>
      </c>
    </row>
    <row s="1823" customFormat="1" customHeight="1" ht="26.25">
      <c r="A12" s="145" t="s">
        <v>93</v>
      </c>
      <c r="B12" s="125" t="s">
        <v>28</v>
      </c>
      <c r="C12" s="126"/>
      <c r="D12" s="128" t="s">
        <v>112</v>
      </c>
      <c r="E12" s="381"/>
      <c r="F12" s="381"/>
      <c r="G12" s="1734" t="s">
        <v>28</v>
      </c>
      <c r="H12" s="382"/>
      <c r="I12" s="2169" t="s">
        <v>1929</v>
      </c>
      <c r="K12" s="272"/>
      <c r="L12" s="273"/>
      <c r="M12" s="117">
        <v>25</v>
      </c>
    </row>
    <row customHeight="1" ht="15.75">
      <c r="A13" s="121"/>
      <c r="B13" s="121"/>
      <c r="C13" s="121"/>
      <c r="D13" s="109"/>
      <c r="E13" s="130" t="s">
        <v>484</v>
      </c>
      <c r="F13" s="129"/>
      <c r="G13" s="129"/>
      <c r="H13" s="214"/>
      <c r="I13" s="2171"/>
      <c r="M13" s="121">
        <v>15</v>
      </c>
    </row>
    <row customHeight="1" ht="3">
      <c r="A14" s="121"/>
      <c r="B14" s="121"/>
      <c r="C14" s="121"/>
      <c r="M14" s="121">
        <v>3</v>
      </c>
    </row>
    <row customHeight="1" ht="29.25">
      <c r="E15" s="2496" t="s">
        <v>1930</v>
      </c>
      <c r="F15" s="2496"/>
      <c r="G15" s="2496"/>
      <c r="H15" s="2496"/>
      <c r="M15" s="121">
        <v>28</v>
      </c>
    </row>
    <row customHeight="1" ht="14.25" hidden="1">
      <c r="A16" s="118" t="s">
        <v>85</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FCD68-5FCD-9D18-ED03-CCA1F9FC243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1931</v>
      </c>
      <c r="E7" s="2498"/>
      <c r="F7" s="267"/>
      <c r="J7" s="69">
        <v>22</v>
      </c>
    </row>
    <row customHeight="1" ht="3">
      <c r="C8" s="92"/>
      <c r="D8" s="70"/>
      <c r="E8" s="70"/>
      <c r="J8" s="69">
        <v>3</v>
      </c>
    </row>
    <row customHeight="1" ht="16.8">
      <c r="C9" s="92"/>
      <c r="D9" s="105" t="s">
        <v>91</v>
      </c>
      <c r="E9" s="260" t="s">
        <v>1932</v>
      </c>
      <c r="J9" s="69">
        <v>16</v>
      </c>
    </row>
    <row customHeight="1" ht="1.05">
      <c r="C10" s="92"/>
      <c r="D10" s="87"/>
      <c r="E10" s="87"/>
      <c r="J10" s="69">
        <v>1</v>
      </c>
    </row>
    <row customHeight="1" ht="11.25" hidden="1">
      <c r="C11" s="92"/>
      <c r="D11" s="150">
        <v>0</v>
      </c>
      <c r="E11" s="261"/>
      <c r="J11" s="69">
        <v>0</v>
      </c>
    </row>
    <row customHeight="1" ht="15.75">
      <c r="C12" s="136"/>
      <c r="D12" s="113">
        <v>1</v>
      </c>
      <c r="E12" s="377" t="s">
        <v>1933</v>
      </c>
      <c r="J12" s="69">
        <v>15</v>
      </c>
    </row>
    <row customHeight="1" ht="12.75">
      <c r="C13" s="92"/>
      <c r="D13" s="262"/>
      <c r="E13" s="263" t="s">
        <v>1934</v>
      </c>
      <c r="J13" s="69">
        <v>12</v>
      </c>
    </row>
    <row customHeight="1" ht="3">
      <c r="J14" s="69">
        <v>3</v>
      </c>
    </row>
    <row customHeight="1" ht="23.25">
      <c r="C15" s="137"/>
      <c r="D15" s="2499" t="s">
        <v>1935</v>
      </c>
      <c r="E15" s="2499"/>
      <c r="F15" s="138"/>
      <c r="G15" s="138"/>
      <c r="H15" s="138"/>
      <c r="I15" s="138"/>
      <c r="J15" s="69">
        <v>22</v>
      </c>
    </row>
    <row customHeight="1" ht="14.25" hidden="1">
      <c r="A16" s="69" t="s">
        <v>85</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E160D-28D7-DE44-A88D-9504D63264D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1936</v>
      </c>
      <c r="E7" s="2100"/>
      <c r="F7" s="267"/>
      <c r="M7" s="69">
        <v>22</v>
      </c>
    </row>
    <row customHeight="1" ht="3">
      <c r="C8" s="92"/>
      <c r="D8" s="70"/>
      <c r="E8" s="70"/>
      <c r="M8" s="69">
        <v>3</v>
      </c>
    </row>
    <row customHeight="1" ht="16.8">
      <c r="C9" s="92"/>
      <c r="D9" s="105" t="s">
        <v>91</v>
      </c>
      <c r="E9" s="108" t="s">
        <v>306</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1934</v>
      </c>
      <c r="M12" s="69">
        <v>14</v>
      </c>
    </row>
    <row customHeight="1" ht="14.25" hidden="1">
      <c r="A13" s="69" t="s">
        <v>85</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3A3B8-EB46-6578-F358-4CAEE6AE7FB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298</v>
      </c>
      <c r="M2" s="1553" t="s">
        <v>299</v>
      </c>
      <c r="R2" s="1553" t="s">
        <v>300</v>
      </c>
      <c r="S2" s="1553" t="s">
        <v>299</v>
      </c>
      <c r="X2" s="1553" t="s">
        <v>298</v>
      </c>
      <c r="Y2" s="1553" t="s">
        <v>299</v>
      </c>
      <c r="AD2" s="1553" t="s">
        <v>298</v>
      </c>
      <c r="AE2" s="1553" t="s">
        <v>299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301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"Мурманэнергосбыт"</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91</v>
      </c>
      <c r="E8" s="2127" t="s">
        <v>108</v>
      </c>
      <c r="F8" s="2192" t="s">
        <v>124</v>
      </c>
      <c r="G8" s="2193"/>
      <c r="H8" s="2192" t="s">
        <v>91</v>
      </c>
      <c r="I8" s="2193"/>
      <c r="J8" s="2127" t="s">
        <v>125</v>
      </c>
      <c r="K8" s="1556"/>
      <c r="L8" s="2196" t="s">
        <v>302</v>
      </c>
      <c r="M8" s="2196"/>
      <c r="N8" s="2196"/>
      <c r="O8" s="2196"/>
      <c r="P8" s="2196"/>
      <c r="Q8" s="1557"/>
      <c r="R8" s="2096" t="s">
        <v>303</v>
      </c>
      <c r="S8" s="2197"/>
      <c r="T8" s="2197"/>
      <c r="U8" s="2197"/>
      <c r="V8" s="2197"/>
      <c r="W8" s="1557"/>
      <c r="X8" s="2198" t="s">
        <v>304</v>
      </c>
      <c r="Y8" s="2198"/>
      <c r="Z8" s="2198"/>
      <c r="AA8" s="2198"/>
      <c r="AB8" s="2198"/>
      <c r="AC8" s="1558"/>
      <c r="AD8" s="2127" t="s">
        <v>305</v>
      </c>
      <c r="AE8" s="2127"/>
      <c r="AF8" s="2127"/>
      <c r="AG8" s="2127"/>
      <c r="AH8" s="2101"/>
      <c r="AI8" s="2127" t="s">
        <v>306</v>
      </c>
      <c r="AJ8" s="1574"/>
      <c r="BM8" s="293">
        <v>32</v>
      </c>
    </row>
    <row customHeight="1" ht="23.25">
      <c r="D9" s="2127"/>
      <c r="E9" s="2127"/>
      <c r="F9" s="2175" t="s">
        <v>92</v>
      </c>
      <c r="G9" s="2175" t="s">
        <v>130</v>
      </c>
      <c r="H9" s="2194"/>
      <c r="I9" s="2195"/>
      <c r="J9" s="2101"/>
      <c r="K9" s="1559"/>
      <c r="L9" s="2127" t="s">
        <v>307</v>
      </c>
      <c r="M9" s="2101"/>
      <c r="N9" s="2192" t="s">
        <v>91</v>
      </c>
      <c r="O9" s="2193"/>
      <c r="P9" s="2127" t="s">
        <v>131</v>
      </c>
      <c r="Q9" s="1556"/>
      <c r="R9" s="2127" t="s">
        <v>307</v>
      </c>
      <c r="S9" s="2101"/>
      <c r="T9" s="2192" t="s">
        <v>91</v>
      </c>
      <c r="U9" s="2193"/>
      <c r="V9" s="2127" t="s">
        <v>131</v>
      </c>
      <c r="W9" s="1556"/>
      <c r="X9" s="2127" t="s">
        <v>307</v>
      </c>
      <c r="Y9" s="2101"/>
      <c r="Z9" s="2192" t="s">
        <v>91</v>
      </c>
      <c r="AA9" s="2193"/>
      <c r="AB9" s="2127" t="s">
        <v>308</v>
      </c>
      <c r="AC9" s="1556"/>
      <c r="AD9" s="2127" t="s">
        <v>307</v>
      </c>
      <c r="AE9" s="2101"/>
      <c r="AF9" s="2192" t="s">
        <v>91</v>
      </c>
      <c r="AG9" s="2193"/>
      <c r="AH9" s="2101" t="s">
        <v>308</v>
      </c>
      <c r="AI9" s="2127"/>
      <c r="AJ9" s="1574"/>
      <c r="BM9" s="293">
        <v>22</v>
      </c>
    </row>
    <row customHeight="1" ht="24">
      <c r="D10" s="2175"/>
      <c r="E10" s="2175"/>
      <c r="F10" s="2199"/>
      <c r="G10" s="2199"/>
      <c r="H10" s="2200"/>
      <c r="I10" s="2201"/>
      <c r="J10" s="2192"/>
      <c r="K10" s="1559"/>
      <c r="L10" s="1578" t="s">
        <v>309</v>
      </c>
      <c r="M10" s="1573" t="s">
        <v>310</v>
      </c>
      <c r="N10" s="2194"/>
      <c r="O10" s="2195"/>
      <c r="P10" s="2175"/>
      <c r="Q10" s="1556"/>
      <c r="R10" s="1578" t="s">
        <v>309</v>
      </c>
      <c r="S10" s="1573" t="s">
        <v>310</v>
      </c>
      <c r="T10" s="2194"/>
      <c r="U10" s="2195"/>
      <c r="V10" s="2175"/>
      <c r="W10" s="1556"/>
      <c r="X10" s="1578" t="s">
        <v>309</v>
      </c>
      <c r="Y10" s="1573" t="s">
        <v>310</v>
      </c>
      <c r="Z10" s="2194"/>
      <c r="AA10" s="2195"/>
      <c r="AB10" s="2175"/>
      <c r="AC10" s="1556"/>
      <c r="AD10" s="1578" t="s">
        <v>309</v>
      </c>
      <c r="AE10" s="1573" t="s">
        <v>310</v>
      </c>
      <c r="AF10" s="2194"/>
      <c r="AG10" s="2195"/>
      <c r="AH10" s="2192"/>
      <c r="AI10" s="2175"/>
      <c r="AJ10" s="1574"/>
      <c r="AK10" s="254" t="s">
        <v>311</v>
      </c>
      <c r="AL10" s="254" t="s">
        <v>132</v>
      </c>
      <c r="BM10" s="293">
        <v>23</v>
      </c>
    </row>
    <row customHeight="1" ht="15">
      <c r="D11" s="2183" t="s">
        <v>112</v>
      </c>
      <c r="E11" s="2179" t="s">
        <v>312</v>
      </c>
      <c r="F11" s="2179" t="s">
        <v>313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312</v>
      </c>
      <c r="F17" s="2179" t="s">
        <v>314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93</v>
      </c>
      <c r="E23" s="2179" t="s">
        <v>312</v>
      </c>
      <c r="F23" s="2179" t="s">
        <v>315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101</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94</v>
      </c>
      <c r="E29" s="2179" t="s">
        <v>312</v>
      </c>
      <c r="F29" s="2179" t="s">
        <v>316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102</v>
      </c>
      <c r="E35" s="2179" t="s">
        <v>312</v>
      </c>
      <c r="F35" s="2179" t="s">
        <v>317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85</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2E458-DB78-B2F8-CAD8-B9D7B39556B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1937</v>
      </c>
      <c r="C2" s="2500"/>
      <c r="D2" s="2500"/>
      <c r="E2" s="268"/>
      <c r="F2" s="89">
        <v>22</v>
      </c>
    </row>
    <row customHeight="1" ht="3">
      <c r="F3" s="89">
        <v>3</v>
      </c>
    </row>
    <row customHeight="1" ht="23.25">
      <c r="B4" s="2614" t="s">
        <v>1938</v>
      </c>
      <c r="C4" s="383" t="s">
        <v>1939</v>
      </c>
      <c r="D4" s="383" t="s">
        <v>1940</v>
      </c>
      <c r="F4" s="89">
        <v>22</v>
      </c>
    </row>
    <row customHeight="1" ht="11.25" hidden="1">
      <c r="A5" s="89" t="s">
        <v>85</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75988-EF98-1604-6928-E4FF9C4267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1941</v>
      </c>
    </row>
    <row r="4" s="264" customFormat="1" customHeight="1" ht="15">
      <c r="C4" s="1816"/>
      <c r="D4" s="113"/>
      <c r="E4" s="377"/>
    </row>
    <row r="6" s="1815" customFormat="1" customHeight="1" ht="17.25">
      <c r="A6" s="1815" t="s">
        <v>1942</v>
      </c>
    </row>
    <row r="8" s="264" customFormat="1" customHeight="1" ht="17.25">
      <c r="C8" s="1817"/>
      <c r="D8" s="113"/>
      <c r="E8" s="114"/>
    </row>
    <row r="11" s="1815" customFormat="1" customHeight="1" ht="17.25">
      <c r="A11" s="1815" t="s">
        <v>1943</v>
      </c>
    </row>
    <row r="13" s="1819" customFormat="1" customHeight="1" ht="15">
      <c r="A13" s="2217">
        <v>1</v>
      </c>
      <c r="B13" s="1160"/>
      <c r="C13" s="801" t="s">
        <v>259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1944</v>
      </c>
    </row>
    <row r="19" s="1850" customFormat="1" customHeight="1" ht="15">
      <c r="A19" s="1882"/>
      <c r="B19" s="1366">
        <v>1</v>
      </c>
      <c r="C19" s="1366"/>
      <c r="D19" s="800" t="s">
        <v>259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1945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259</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1946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259</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1947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259</v>
      </c>
      <c r="L34" s="1729" t="s">
        <v>112</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1948</v>
      </c>
    </row>
    <row customHeight="1" ht="11.25"/>
    <row s="455" customFormat="1" customHeight="1" ht="22.5">
      <c r="A39" s="1791"/>
      <c r="B39" s="457"/>
      <c r="C39" s="859"/>
      <c r="D39" s="440"/>
      <c r="E39" s="860"/>
      <c r="F39" s="1812"/>
      <c r="G39" s="1822"/>
      <c r="H39" s="475"/>
    </row>
    <row customHeight="1" ht="11.25"/>
    <row s="1815" customFormat="1" customHeight="1" ht="11.25">
      <c r="A41" s="1815" t="s">
        <v>1949</v>
      </c>
    </row>
    <row customHeight="1" ht="11.25"/>
    <row s="455" customFormat="1" customHeight="1" ht="22.5">
      <c r="A43" s="457"/>
      <c r="B43" s="457"/>
      <c r="C43" s="457"/>
      <c r="D43" s="440"/>
      <c r="E43" s="860"/>
      <c r="F43" s="861"/>
      <c r="G43" s="1822"/>
      <c r="H43" s="475"/>
    </row>
    <row customHeight="1" ht="11.25"/>
    <row s="1815" customFormat="1" customHeight="1" ht="11.25">
      <c r="A45" s="1815" t="s">
        <v>1950</v>
      </c>
    </row>
    <row customHeight="1" ht="11.25"/>
    <row s="455" customFormat="1" customHeight="1" ht="24">
      <c r="A47" s="2202" t="s">
        <v>332</v>
      </c>
      <c r="B47" s="502"/>
      <c r="C47" s="2213"/>
      <c r="D47" s="445" t="str">
        <f>A47</f>
        <v>5.1</v>
      </c>
      <c r="E47" s="442" t="s">
        <v>333</v>
      </c>
      <c r="F47" s="1976" t="s">
        <v>325</v>
      </c>
      <c r="G47" s="444" t="s">
        <v>334</v>
      </c>
      <c r="H47" s="475"/>
      <c r="I47" s="852"/>
    </row>
    <row s="455" customFormat="1" customHeight="1" ht="22.5">
      <c r="A48" s="2202"/>
      <c r="B48" s="502"/>
      <c r="C48" s="2213"/>
      <c r="D48" s="440" t="str">
        <f>D47&amp;".1"</f>
        <v>5.1.1</v>
      </c>
      <c r="E48" s="439" t="s">
        <v>335</v>
      </c>
      <c r="F48" s="1977" t="s">
        <v>28</v>
      </c>
      <c r="G48" s="474"/>
      <c r="H48" s="475"/>
      <c r="I48" s="852"/>
    </row>
    <row s="455" customFormat="1" customHeight="1" ht="22.5">
      <c r="A49" s="2202"/>
      <c r="B49" s="502"/>
      <c r="C49" s="2213"/>
      <c r="D49" s="440" t="str">
        <f>D47&amp;".2"</f>
        <v>5.1.2</v>
      </c>
      <c r="E49" s="439" t="s">
        <v>336</v>
      </c>
      <c r="F49" s="1732" t="s">
        <v>28</v>
      </c>
      <c r="G49" s="444" t="s">
        <v>337</v>
      </c>
      <c r="H49" s="475"/>
      <c r="I49" s="852"/>
    </row>
    <row s="455" customFormat="1" customHeight="1" ht="22.5">
      <c r="A50" s="2202"/>
      <c r="B50" s="502"/>
      <c r="C50" s="2213"/>
      <c r="D50" s="440" t="str">
        <f>D47&amp;".3"</f>
        <v>5.1.3</v>
      </c>
      <c r="E50" s="439" t="s">
        <v>338</v>
      </c>
      <c r="F50" s="1977" t="s">
        <v>28</v>
      </c>
      <c r="G50" s="474"/>
      <c r="H50" s="475"/>
      <c r="I50" s="852"/>
    </row>
    <row s="455" customFormat="1" customHeight="1" ht="22.5">
      <c r="A51" s="2202"/>
      <c r="B51" s="502"/>
      <c r="C51" s="2213"/>
      <c r="D51" s="440" t="str">
        <f>D47&amp;".4"</f>
        <v>5.1.4</v>
      </c>
      <c r="E51" s="439" t="s">
        <v>339</v>
      </c>
      <c r="F51" s="1977" t="s">
        <v>28</v>
      </c>
      <c r="G51" s="444" t="s">
        <v>340</v>
      </c>
      <c r="H51" s="475"/>
      <c r="I51" s="852"/>
    </row>
    <row r="54" s="1815" customFormat="1" customHeight="1" ht="17.25">
      <c r="A54" s="1815" t="s">
        <v>1951</v>
      </c>
    </row>
    <row r="56" s="1612" customFormat="1" customHeight="1" ht="18.75">
      <c r="A56" s="89"/>
      <c r="B56" s="1823"/>
      <c r="C56" s="1823"/>
      <c r="D56" s="1824"/>
      <c r="E56" s="1809"/>
      <c r="F56" s="868">
        <v>13</v>
      </c>
      <c r="G56" s="867"/>
      <c r="H56" s="793"/>
      <c r="I56" s="791"/>
      <c r="J56" s="520" t="s">
        <v>64</v>
      </c>
      <c r="K56" s="1825" t="s">
        <v>28</v>
      </c>
      <c r="L56" s="89"/>
      <c r="M56" s="1636"/>
      <c r="N56" s="1636"/>
      <c r="O56" s="1636"/>
      <c r="P56" s="516" t="s">
        <v>411</v>
      </c>
      <c r="Q56" s="516" t="s">
        <v>412</v>
      </c>
      <c r="R56" s="517" t="s">
        <v>413</v>
      </c>
      <c r="S56" s="1636" t="s">
        <v>414</v>
      </c>
      <c r="T56" s="1636"/>
      <c r="U56" s="1636"/>
      <c r="V56" s="1636"/>
    </row>
    <row r="58" s="1815" customFormat="1" customHeight="1" ht="11.25">
      <c r="A58" s="1815" t="s">
        <v>1952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400</v>
      </c>
      <c r="AQ60" s="1624" t="s">
        <v>400</v>
      </c>
      <c r="AR60" s="1636"/>
      <c r="AS60" s="1636"/>
    </row>
    <row r="62" s="1815" customFormat="1" customHeight="1" ht="11.25">
      <c r="A62" s="1815" t="s">
        <v>1953</v>
      </c>
    </row>
    <row r="64" s="1823" customFormat="1" customHeight="1" ht="15">
      <c r="A64" s="145" t="s">
        <v>93</v>
      </c>
      <c r="B64" s="125" t="s">
        <v>28</v>
      </c>
      <c r="C64" s="1826"/>
      <c r="D64" s="128"/>
      <c r="E64" s="381"/>
      <c r="F64" s="381"/>
      <c r="G64" s="1803"/>
      <c r="H64" s="1825"/>
      <c r="I64" s="1804"/>
      <c r="K64" s="272"/>
      <c r="L64" s="273"/>
    </row>
    <row r="66" s="1815" customFormat="1" customHeight="1" ht="11.25">
      <c r="A66" s="1815" t="s">
        <v>1954</v>
      </c>
    </row>
    <row r="68" s="1635" customFormat="1" customHeight="1" ht="14.25">
      <c r="A68" s="343"/>
      <c r="B68" s="1160"/>
      <c r="C68" s="376"/>
      <c r="D68" s="1810"/>
      <c r="E68" s="886"/>
      <c r="F68" s="1825"/>
      <c r="G68" s="89"/>
      <c r="I68" s="1624"/>
      <c r="J68" s="1624"/>
    </row>
    <row r="70" s="1815" customFormat="1" customHeight="1" ht="11.25">
      <c r="A70" s="1815" t="s">
        <v>1955</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1956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1957</v>
      </c>
    </row>
    <row r="75" s="1815" customFormat="1" customHeight="1" ht="11.25">
      <c r="A75" s="1815" t="s">
        <v>1958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1956</v>
      </c>
    </row>
    <row r="79" s="1815" customFormat="1" customHeight="1" ht="11.25">
      <c r="A79" s="1815" t="s">
        <v>1959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395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1960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1961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1962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1963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1964</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395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1962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1965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1966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1967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1968</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582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583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628</v>
      </c>
      <c r="F118" s="2376"/>
      <c r="G118" s="2376"/>
      <c r="H118" s="2376"/>
      <c r="I118" s="2376"/>
      <c r="J118" s="2376"/>
      <c r="K118" s="2376"/>
      <c r="L118" s="2376"/>
      <c r="M118" s="2376"/>
      <c r="N118" s="2376"/>
      <c r="O118" s="2376"/>
      <c r="P118" s="2376"/>
      <c r="Q118" s="558">
        <f>SUMIF(T119:T120,"i",Q119:Q120)</f>
        <v>0</v>
      </c>
      <c r="R118" s="1017"/>
      <c r="S118" s="1798" t="s">
        <v>629</v>
      </c>
      <c r="T118" s="717" t="s">
        <v>630</v>
      </c>
      <c r="U118" s="2374">
        <v>1</v>
      </c>
      <c r="V118" s="2374" t="s">
        <v>593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1969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631</v>
      </c>
      <c r="F121" s="2376"/>
      <c r="G121" s="2376"/>
      <c r="H121" s="2376"/>
      <c r="I121" s="2376"/>
      <c r="J121" s="2376"/>
      <c r="K121" s="2376"/>
      <c r="L121" s="2376"/>
      <c r="M121" s="2376"/>
      <c r="N121" s="2376"/>
      <c r="O121" s="2376"/>
      <c r="P121" s="2376"/>
      <c r="Q121" s="558">
        <f>SUMIF(T122:T123,"i",Q122:Q123)</f>
        <v>0</v>
      </c>
      <c r="R121" s="1017"/>
      <c r="S121" s="1798" t="s">
        <v>632</v>
      </c>
      <c r="T121" s="717" t="s">
        <v>630</v>
      </c>
      <c r="U121" s="2374">
        <v>1</v>
      </c>
      <c r="V121" s="2374" t="s">
        <v>593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1969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1970</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582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583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628</v>
      </c>
      <c r="F130" s="2376"/>
      <c r="G130" s="2376"/>
      <c r="H130" s="2376"/>
      <c r="I130" s="2376"/>
      <c r="J130" s="2376"/>
      <c r="K130" s="2376"/>
      <c r="L130" s="2376"/>
      <c r="M130" s="2376"/>
      <c r="N130" s="2376"/>
      <c r="O130" s="2376"/>
      <c r="P130" s="2376"/>
      <c r="Q130" s="558">
        <f>SUMIF(T131:T132,"i",Q131:Q132)</f>
        <v>0</v>
      </c>
      <c r="R130" s="1017"/>
      <c r="S130" s="1798" t="s">
        <v>629</v>
      </c>
      <c r="T130" s="717" t="s">
        <v>630</v>
      </c>
      <c r="U130" s="2374">
        <v>1</v>
      </c>
      <c r="V130" s="2374" t="s">
        <v>593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1969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630</v>
      </c>
      <c r="U133" s="2374">
        <v>1</v>
      </c>
      <c r="V133" s="2374" t="s">
        <v>593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1971</v>
      </c>
    </row>
    <row r="139" s="1850" customFormat="1" customHeight="1" ht="45">
      <c r="A139" s="1806"/>
      <c r="B139" s="1160"/>
      <c r="C139" s="412"/>
      <c r="D139" s="89"/>
      <c r="E139" s="2572"/>
      <c r="F139" s="2108" t="s">
        <v>112</v>
      </c>
      <c r="G139" s="2575" t="s">
        <v>28</v>
      </c>
      <c r="H139" s="289"/>
      <c r="I139" s="637" t="s">
        <v>112</v>
      </c>
      <c r="J139" s="1807" t="s">
        <v>1972</v>
      </c>
      <c r="K139" s="638" t="s">
        <v>564</v>
      </c>
      <c r="L139" s="2224" t="s">
        <v>564</v>
      </c>
      <c r="M139" s="2577"/>
      <c r="N139" s="638" t="s">
        <v>564</v>
      </c>
      <c r="O139" s="638" t="s">
        <v>564</v>
      </c>
      <c r="P139" s="638" t="s">
        <v>564</v>
      </c>
      <c r="Q139" s="639">
        <f>SUM(Q140:Q142)</f>
        <v>0</v>
      </c>
      <c r="R139" s="639">
        <f>IF(R136=0,0,(Q136/R136)*100)</f>
        <v>0</v>
      </c>
      <c r="S139" s="2179"/>
      <c r="T139" s="717" t="s">
        <v>630</v>
      </c>
      <c r="U139" s="89"/>
      <c r="V139" s="89"/>
      <c r="AC139" s="89"/>
    </row>
    <row s="1850" customFormat="1" customHeight="1" ht="11.25">
      <c r="A140" s="1806"/>
      <c r="B140" s="1160"/>
      <c r="C140" s="412"/>
      <c r="D140" s="89"/>
      <c r="E140" s="2573"/>
      <c r="F140" s="2108"/>
      <c r="G140" s="2575"/>
      <c r="H140" s="2127"/>
      <c r="I140" s="2515" t="s">
        <v>1039</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1973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1974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1039</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1973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1975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112</v>
      </c>
      <c r="N154" s="2504" t="str">
        <f>IF(Z154="","",INDEX(TERRITORY_MR_LIST,MATCH(Z154,TERRITORY_LIST_ID,0)))</f>
        <v/>
      </c>
      <c r="O154" s="2185" t="s">
        <v>64</v>
      </c>
      <c r="P154" s="2108"/>
      <c r="Q154" s="2108" t="s">
        <v>112</v>
      </c>
      <c r="R154" s="2502" t="s">
        <v>28</v>
      </c>
      <c r="S154" s="2107" t="s">
        <v>64</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433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112</v>
      </c>
      <c r="N160" s="2504" t="str">
        <f>IF(Z160="","",INDEX(TERRITORY_MR_LIST,MATCH(Z160,TERRITORY_LIST_ID,0)))</f>
        <v/>
      </c>
      <c r="O160" s="2185" t="s">
        <v>64</v>
      </c>
      <c r="P160" s="2108"/>
      <c r="Q160" s="2108" t="s">
        <v>112</v>
      </c>
      <c r="R160" s="2502" t="s">
        <v>28</v>
      </c>
      <c r="S160" s="2107" t="s">
        <v>64</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433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64</v>
      </c>
      <c r="P165" s="2108"/>
      <c r="Q165" s="2108" t="s">
        <v>112</v>
      </c>
      <c r="R165" s="2502" t="s">
        <v>28</v>
      </c>
      <c r="S165" s="2107" t="s">
        <v>64</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433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64</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433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1976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112</v>
      </c>
      <c r="N176" s="2504" t="str">
        <f>IF(Z176="","",INDEX(TERRITORY_MR_LIST,MATCH(Z176,TERRITORY_LIST_ID,0)))</f>
        <v/>
      </c>
      <c r="O176" s="2185" t="s">
        <v>64</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112</v>
      </c>
      <c r="N182" s="2504" t="str">
        <f>IF(Z182="","",INDEX(TERRITORY_MR_LIST,MATCH(Z182,TERRITORY_LIST_ID,0)))</f>
        <v/>
      </c>
      <c r="O182" s="2185" t="s">
        <v>64</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64</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1977</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112</v>
      </c>
      <c r="P202" s="2517"/>
      <c r="Q202" s="1580"/>
      <c r="R202" s="2185" t="s">
        <v>64</v>
      </c>
      <c r="S202" s="2185" t="s">
        <v>64</v>
      </c>
      <c r="T202" s="1855"/>
      <c r="U202" s="2108" t="s">
        <v>112</v>
      </c>
      <c r="V202" s="2524" t="str">
        <f>IF(AK202="","",INDEX(TERRITORY_MR_LIST,MATCH(AK202,TERRITORY_LIST_ID,0)))</f>
        <v/>
      </c>
      <c r="W202" s="1581"/>
      <c r="X202" s="2185" t="s">
        <v>64</v>
      </c>
      <c r="Y202" s="2185" t="s">
        <v>19</v>
      </c>
      <c r="Z202" s="1564"/>
      <c r="AA202" s="2108" t="s">
        <v>112</v>
      </c>
      <c r="AB202" s="2526"/>
      <c r="AC202" s="1582"/>
      <c r="AD202" s="2185" t="s">
        <v>64</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1978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1979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1980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78208-D518-236B-820D-77FD9DD079C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1981</v>
      </c>
      <c r="B1" s="846"/>
      <c r="C1" s="982" t="s">
        <v>1982</v>
      </c>
      <c r="D1" s="980" t="s">
        <v>825</v>
      </c>
      <c r="E1" s="980" t="s">
        <v>871</v>
      </c>
      <c r="F1" s="980" t="s">
        <v>924</v>
      </c>
      <c r="G1" s="980" t="s">
        <v>911</v>
      </c>
      <c r="H1" s="980" t="s">
        <v>1654</v>
      </c>
    </row>
    <row customHeight="1" ht="9">
      <c r="A2" s="983" t="s">
        <v>1983</v>
      </c>
      <c r="B2" s="983"/>
      <c r="C2" s="984" t="str">
        <f>INDEX(TEMPLATE_NUMBER_FORM_LIST,MATCH(TEMPLATE_SPHERE,TEMPLATE_SPHERE_LIST,0))</f>
        <v>10</v>
      </c>
      <c r="D2" s="983" t="s">
        <v>1505</v>
      </c>
      <c r="E2" s="983" t="s">
        <v>151</v>
      </c>
      <c r="F2" s="985" t="s">
        <v>151</v>
      </c>
      <c r="G2" s="983" t="s">
        <v>151</v>
      </c>
      <c r="H2" s="986"/>
    </row>
    <row customHeight="1" ht="63">
      <c r="A3" s="846"/>
      <c r="B3" s="846" t="s">
        <v>112</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1984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1985</v>
      </c>
      <c r="B4" s="846" t="s">
        <v>113</v>
      </c>
      <c r="C4" s="984" t="str">
        <f>IF(TEMPLATE_SPHERE="HEAT",D4,IF(TEMPLATE_SPHERE="TKO",H4,E4))</f>
        <v>Форма 1. Информация об организации, осуществляющей горячее водоснабжение (общая информация)</v>
      </c>
      <c r="D4" s="983" t="s">
        <v>1986</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1987</v>
      </c>
    </row>
    <row customHeight="1" ht="117">
      <c r="A5" s="846" t="s">
        <v>1988</v>
      </c>
      <c r="B5" s="846" t="s">
        <v>93</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1989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1990</v>
      </c>
    </row>
    <row customHeight="1" ht="90">
      <c r="A6" s="846" t="s">
        <v>1991</v>
      </c>
      <c r="B6" s="846" t="s">
        <v>94</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1992</v>
      </c>
      <c r="B7" s="846" t="s">
        <v>102</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1993</v>
      </c>
      <c r="E7" s="846" t="s">
        <v>1994</v>
      </c>
      <c r="F7" s="986"/>
      <c r="G7" s="986"/>
      <c r="H7" s="986"/>
    </row>
    <row customHeight="1" ht="108">
      <c r="A8" s="846" t="s">
        <v>1995</v>
      </c>
      <c r="B8" s="846" t="s">
        <v>95</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1192</v>
      </c>
      <c r="E8" s="846" t="s">
        <v>1996</v>
      </c>
      <c r="F8" s="986"/>
      <c r="G8" s="986"/>
      <c r="H8" s="986"/>
    </row>
    <row customHeight="1" ht="99">
      <c r="A9" s="846" t="s">
        <v>1997</v>
      </c>
      <c r="B9" s="846"/>
      <c r="C9" s="846" t="s">
        <v>1998</v>
      </c>
      <c r="D9" s="846"/>
      <c r="E9" s="846"/>
      <c r="F9" s="986"/>
      <c r="G9" s="986"/>
      <c r="H9" s="986"/>
    </row>
    <row customHeight="1" ht="126">
      <c r="A10" s="846" t="s">
        <v>1999</v>
      </c>
      <c r="B10" s="846"/>
      <c r="C10" s="846" t="s">
        <v>2000</v>
      </c>
      <c r="D10" s="846"/>
      <c r="E10" s="846"/>
      <c r="F10" s="986"/>
      <c r="G10" s="986"/>
      <c r="H10" s="986"/>
    </row>
    <row customHeight="1" ht="108">
      <c r="A11" s="846" t="s">
        <v>2001</v>
      </c>
      <c r="B11" s="846"/>
      <c r="C11" s="846" t="s">
        <v>2002</v>
      </c>
      <c r="D11" s="846"/>
      <c r="E11" s="846"/>
      <c r="F11" s="986"/>
      <c r="G11" s="986"/>
      <c r="H11" s="986"/>
    </row>
    <row customHeight="1" ht="54">
      <c r="A12" s="846" t="s">
        <v>2003</v>
      </c>
      <c r="B12" s="846"/>
      <c r="C12" s="846" t="s">
        <v>2004</v>
      </c>
      <c r="D12" s="846"/>
      <c r="E12" s="846"/>
      <c r="F12" s="986"/>
      <c r="G12" s="986"/>
      <c r="H12" s="986"/>
    </row>
    <row customHeight="1" ht="45">
      <c r="A13" s="846" t="s">
        <v>2005</v>
      </c>
      <c r="B13" s="846"/>
      <c r="C13" s="846" t="s">
        <v>2006</v>
      </c>
      <c r="D13" s="846"/>
      <c r="E13" s="846"/>
      <c r="F13" s="986"/>
      <c r="G13" s="986"/>
      <c r="H13" s="986"/>
    </row>
    <row customHeight="1" ht="117">
      <c r="A14" s="846" t="s">
        <v>2007</v>
      </c>
      <c r="B14" s="846"/>
      <c r="C14" s="846" t="s">
        <v>2008</v>
      </c>
      <c r="D14" s="846"/>
      <c r="E14" s="846"/>
      <c r="F14" s="986"/>
      <c r="G14" s="986"/>
      <c r="H14" s="986"/>
    </row>
    <row customHeight="1" ht="117">
      <c r="A15" s="846" t="s">
        <v>2009</v>
      </c>
      <c r="B15" s="846"/>
      <c r="C15" s="846" t="s">
        <v>2010</v>
      </c>
      <c r="D15" s="846"/>
      <c r="E15" s="846"/>
      <c r="F15" s="986"/>
      <c r="G15" s="986"/>
      <c r="H15" s="986"/>
    </row>
    <row customHeight="1" ht="63">
      <c r="A16" s="846" t="s">
        <v>2011</v>
      </c>
      <c r="B16" s="846"/>
      <c r="C16" s="846" t="s">
        <v>2012</v>
      </c>
      <c r="D16" s="846"/>
      <c r="E16" s="846"/>
      <c r="F16" s="986"/>
      <c r="G16" s="986"/>
      <c r="H16" s="986"/>
    </row>
    <row customHeight="1" ht="54">
      <c r="A17" s="846" t="s">
        <v>2013</v>
      </c>
      <c r="B17" s="846"/>
      <c r="C17" s="984" t="s">
        <v>2014</v>
      </c>
      <c r="D17" s="846"/>
      <c r="E17" s="846"/>
      <c r="F17" s="986"/>
      <c r="G17" s="986"/>
      <c r="H17" s="986"/>
    </row>
    <row customHeight="1" ht="27">
      <c r="A18" s="846" t="s">
        <v>2015</v>
      </c>
      <c r="B18" s="846"/>
      <c r="C18" s="984" t="s">
        <v>2016</v>
      </c>
      <c r="D18" s="846"/>
      <c r="E18" s="846"/>
      <c r="F18" s="986"/>
      <c r="G18" s="986"/>
      <c r="H18" s="986"/>
    </row>
    <row customHeight="1" ht="54">
      <c r="A19" s="846" t="s">
        <v>2017</v>
      </c>
      <c r="B19" s="846"/>
      <c r="C19" s="984" t="s">
        <v>2018</v>
      </c>
      <c r="D19" s="846"/>
      <c r="E19" s="846"/>
      <c r="F19" s="986"/>
      <c r="G19" s="986"/>
      <c r="H19" s="986"/>
    </row>
    <row customHeight="1" ht="36">
      <c r="A20" s="846" t="s">
        <v>2019</v>
      </c>
      <c r="B20" s="846"/>
      <c r="C20" s="984" t="s">
        <v>2020</v>
      </c>
      <c r="D20" s="846"/>
      <c r="E20" s="846"/>
      <c r="F20" s="986"/>
      <c r="G20" s="986"/>
      <c r="H20" s="986"/>
    </row>
    <row customHeight="1" ht="36">
      <c r="A21" s="846" t="s">
        <v>2021</v>
      </c>
      <c r="B21" s="846"/>
      <c r="C21" s="984" t="s">
        <v>2022</v>
      </c>
      <c r="D21" s="846"/>
      <c r="E21" s="846"/>
      <c r="F21" s="986"/>
      <c r="G21" s="986"/>
      <c r="H21" s="986"/>
    </row>
    <row customHeight="1" ht="27">
      <c r="A22" s="846" t="s">
        <v>2023</v>
      </c>
      <c r="B22" s="846"/>
      <c r="C22" s="984" t="s">
        <v>2024</v>
      </c>
      <c r="D22" s="846"/>
      <c r="E22" s="846"/>
      <c r="F22" s="986"/>
      <c r="G22" s="986"/>
      <c r="H22" s="986"/>
    </row>
    <row customHeight="1" ht="36">
      <c r="A23" s="846" t="s">
        <v>2025</v>
      </c>
      <c r="B23" s="846"/>
      <c r="C23" s="984" t="s">
        <v>2026</v>
      </c>
      <c r="D23" s="846"/>
      <c r="E23" s="846"/>
      <c r="F23" s="986"/>
      <c r="G23" s="986"/>
      <c r="H23" s="986"/>
    </row>
    <row customHeight="1" ht="28.5">
      <c r="A24" s="846" t="s">
        <v>2027</v>
      </c>
      <c r="B24" s="846"/>
      <c r="C24" s="984" t="s">
        <v>2028</v>
      </c>
      <c r="D24" s="846"/>
      <c r="E24" s="846"/>
      <c r="F24" s="986"/>
      <c r="G24" s="986"/>
      <c r="H24" s="986"/>
    </row>
    <row customHeight="1" ht="36">
      <c r="A25" s="846" t="s">
        <v>2029</v>
      </c>
      <c r="B25" s="846"/>
      <c r="C25" s="984" t="s">
        <v>2030</v>
      </c>
      <c r="D25" s="846"/>
      <c r="E25" s="846"/>
      <c r="F25" s="986"/>
      <c r="G25" s="986"/>
      <c r="H25" s="986"/>
    </row>
    <row customHeight="1" ht="27">
      <c r="A26" s="846" t="s">
        <v>2031</v>
      </c>
      <c r="B26" s="846"/>
      <c r="C26" s="984" t="s">
        <v>2032</v>
      </c>
      <c r="D26" s="846"/>
      <c r="E26" s="846"/>
      <c r="F26" s="986"/>
      <c r="G26" s="986"/>
      <c r="H26" s="986"/>
    </row>
    <row customHeight="1" ht="36">
      <c r="A27" s="846" t="s">
        <v>2033</v>
      </c>
      <c r="B27" s="846"/>
      <c r="C27" s="984" t="s">
        <v>2034</v>
      </c>
      <c r="D27" s="846"/>
      <c r="E27" s="846"/>
      <c r="F27" s="986"/>
      <c r="G27" s="986"/>
      <c r="H27" s="986"/>
    </row>
    <row customHeight="1" ht="28.5">
      <c r="A28" s="846" t="s">
        <v>2035</v>
      </c>
      <c r="B28" s="846"/>
      <c r="C28" s="984" t="s">
        <v>2036</v>
      </c>
      <c r="D28" s="846"/>
      <c r="E28" s="846"/>
      <c r="F28" s="986"/>
      <c r="G28" s="986"/>
      <c r="H28" s="986"/>
    </row>
    <row customHeight="1" ht="126">
      <c r="A29" s="846" t="s">
        <v>2037</v>
      </c>
      <c r="B29" s="846" t="s">
        <v>1607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2038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2039</v>
      </c>
    </row>
    <row customHeight="1" ht="36">
      <c r="A30" s="846" t="s">
        <v>2040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2041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2042</v>
      </c>
      <c r="B31" s="846"/>
      <c r="C31" s="984" t="str">
        <f>IF(TEMPLATE_SPHERE="HEAT",D31,IF(TEMPLATE_SPHERE="TKO",H31,E31))</f>
        <v>Форма 1. Информация об организации, осуществляющей горячее водоснабжение (общая информация)</v>
      </c>
      <c r="D31" s="846" t="s">
        <v>2043</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2044</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2045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2046</v>
      </c>
    </row>
    <row customHeight="1" ht="9">
      <c r="A33" s="846"/>
      <c r="B33" s="846"/>
      <c r="C33" s="984"/>
      <c r="D33" s="846"/>
      <c r="E33" s="846"/>
      <c r="F33" s="986"/>
      <c r="G33" s="986"/>
      <c r="H33" s="986"/>
    </row>
    <row customHeight="1" ht="9">
      <c r="A34" s="846"/>
      <c r="B34" s="846" t="s">
        <v>1543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475328-7568-64A6-4768-D31CEFA452B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2047</v>
      </c>
      <c r="D1" s="898"/>
      <c r="E1" s="898"/>
      <c r="F1" s="898"/>
      <c r="G1" s="898"/>
      <c r="H1" s="898" t="s">
        <v>2048</v>
      </c>
      <c r="I1" s="898"/>
      <c r="J1" s="898"/>
      <c r="K1" s="898"/>
      <c r="L1" s="898"/>
      <c r="M1" s="898" t="s">
        <v>2049</v>
      </c>
      <c r="N1" s="898" t="s">
        <v>2050</v>
      </c>
      <c r="O1" s="2592" t="s">
        <v>2051</v>
      </c>
      <c r="P1" s="2592"/>
      <c r="Q1" s="2592"/>
      <c r="R1" s="2592"/>
      <c r="S1" s="2592"/>
      <c r="T1" s="2592" t="s">
        <v>2049</v>
      </c>
      <c r="U1" s="2592"/>
      <c r="V1" s="2592"/>
      <c r="W1" s="2592"/>
      <c r="X1" s="2592"/>
      <c r="Y1" s="999"/>
      <c r="Z1" s="2592" t="s">
        <v>2052</v>
      </c>
      <c r="AA1" s="2592"/>
      <c r="AB1" s="2592"/>
      <c r="AC1" s="2592"/>
      <c r="AD1" s="2592"/>
    </row>
    <row customHeight="1" ht="18">
      <c r="A2" s="846"/>
      <c r="B2" s="846"/>
      <c r="C2" s="841" t="s">
        <v>825</v>
      </c>
      <c r="D2" s="841" t="s">
        <v>871</v>
      </c>
      <c r="E2" s="841" t="s">
        <v>924</v>
      </c>
      <c r="F2" s="841" t="s">
        <v>911</v>
      </c>
      <c r="G2" s="841" t="s">
        <v>1654</v>
      </c>
      <c r="H2" s="843"/>
      <c r="I2" s="843"/>
      <c r="J2" s="843"/>
      <c r="K2" s="843"/>
      <c r="L2" s="843"/>
      <c r="M2" s="843"/>
      <c r="N2" s="843"/>
      <c r="O2" s="841" t="s">
        <v>825</v>
      </c>
      <c r="P2" s="841" t="s">
        <v>871</v>
      </c>
      <c r="Q2" s="841" t="s">
        <v>911</v>
      </c>
      <c r="R2" s="841" t="s">
        <v>924</v>
      </c>
      <c r="S2" s="841" t="s">
        <v>1654</v>
      </c>
      <c r="T2" s="841" t="s">
        <v>825</v>
      </c>
      <c r="U2" s="841" t="s">
        <v>871</v>
      </c>
      <c r="V2" s="841" t="s">
        <v>911</v>
      </c>
      <c r="W2" s="841" t="s">
        <v>924</v>
      </c>
      <c r="X2" s="841" t="s">
        <v>1654</v>
      </c>
      <c r="Y2" s="841"/>
      <c r="Z2" s="841" t="s">
        <v>825</v>
      </c>
      <c r="AA2" s="850" t="s">
        <v>871</v>
      </c>
      <c r="AB2" s="841" t="s">
        <v>911</v>
      </c>
      <c r="AC2" s="841" t="s">
        <v>924</v>
      </c>
      <c r="AD2" s="841" t="s">
        <v>1654</v>
      </c>
    </row>
    <row customHeight="1" ht="162">
      <c r="A3" s="845" t="s">
        <v>26</v>
      </c>
      <c r="B3" s="845"/>
      <c r="C3" s="2596" t="s">
        <v>2053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2054</v>
      </c>
      <c r="AA3" s="843" t="s">
        <v>2055</v>
      </c>
      <c r="AB3" s="846" t="s">
        <v>2056</v>
      </c>
      <c r="AC3" s="846" t="s">
        <v>2057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1594</v>
      </c>
      <c r="D11" s="2599" t="s">
        <v>1590</v>
      </c>
      <c r="E11" s="2599" t="s">
        <v>1687</v>
      </c>
      <c r="F11" s="2599" t="s">
        <v>2058</v>
      </c>
      <c r="G11" s="2599"/>
      <c r="H11" s="898" t="s">
        <v>2059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2060</v>
      </c>
      <c r="U11" s="843" t="s">
        <v>2061</v>
      </c>
      <c r="V11" s="843"/>
      <c r="W11" s="843"/>
      <c r="X11" s="843"/>
      <c r="Y11" s="1000"/>
      <c r="Z11" s="846" t="s">
        <v>2062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2063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2064</v>
      </c>
      <c r="U12" s="843" t="s">
        <v>2065</v>
      </c>
      <c r="V12" s="843"/>
      <c r="W12" s="843"/>
      <c r="X12" s="843"/>
      <c r="Y12" s="1000"/>
      <c r="Z12" s="846" t="s">
        <v>2066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2067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2068</v>
      </c>
      <c r="U13" s="844" t="s">
        <v>2069</v>
      </c>
      <c r="V13" s="844"/>
      <c r="W13" s="844"/>
      <c r="X13" s="843"/>
      <c r="Y13" s="1000"/>
      <c r="Z13" s="846" t="s">
        <v>2070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2071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2072</v>
      </c>
      <c r="AA14" s="849" t="s">
        <v>2072</v>
      </c>
      <c r="AB14" s="846"/>
      <c r="AC14" s="846"/>
      <c r="AD14" s="846"/>
    </row>
    <row customHeight="1" ht="108">
      <c r="A15" s="2593"/>
      <c r="B15" s="899">
        <v>5</v>
      </c>
      <c r="C15" s="2600"/>
      <c r="D15" s="2600"/>
      <c r="E15" s="2600"/>
      <c r="F15" s="2600"/>
      <c r="G15" s="2600"/>
      <c r="H15" s="2594" t="s">
        <v>2073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2074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2075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2075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1690</v>
      </c>
      <c r="B18" s="899">
        <v>1</v>
      </c>
      <c r="C18" s="843" t="s">
        <v>2059</v>
      </c>
      <c r="D18" s="967" t="s">
        <v>2059</v>
      </c>
      <c r="E18" s="843" t="s">
        <v>2059</v>
      </c>
      <c r="F18" s="843" t="s">
        <v>2059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2076</v>
      </c>
      <c r="U18" s="846" t="s">
        <v>2077</v>
      </c>
      <c r="V18" s="846" t="s">
        <v>2078</v>
      </c>
      <c r="W18" s="846" t="s">
        <v>2079</v>
      </c>
      <c r="X18" s="843"/>
      <c r="Y18" s="1000"/>
      <c r="Z18" s="846" t="s">
        <v>2080</v>
      </c>
      <c r="AA18" s="849" t="s">
        <v>2081</v>
      </c>
      <c r="AB18" s="849" t="s">
        <v>2081</v>
      </c>
      <c r="AC18" s="849" t="s">
        <v>2081</v>
      </c>
      <c r="AD18" s="846"/>
    </row>
    <row customHeight="1" ht="36">
      <c r="A19" s="845"/>
      <c r="B19" s="899">
        <v>2</v>
      </c>
      <c r="C19" s="843" t="s">
        <v>2063</v>
      </c>
      <c r="D19" s="967" t="s">
        <v>2063</v>
      </c>
      <c r="E19" s="843" t="s">
        <v>2063</v>
      </c>
      <c r="F19" s="843" t="s">
        <v>2063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2082</v>
      </c>
      <c r="U19" s="846" t="s">
        <v>2083</v>
      </c>
      <c r="V19" s="846" t="s">
        <v>2084</v>
      </c>
      <c r="W19" s="846" t="s">
        <v>2085</v>
      </c>
      <c r="X19" s="843"/>
      <c r="Y19" s="1000"/>
      <c r="Z19" s="846" t="s">
        <v>2086</v>
      </c>
      <c r="AA19" s="849" t="s">
        <v>2086</v>
      </c>
      <c r="AB19" s="849" t="s">
        <v>2086</v>
      </c>
      <c r="AC19" s="849" t="s">
        <v>2086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726</v>
      </c>
      <c r="P20" s="957" t="s">
        <v>726</v>
      </c>
      <c r="Q20" s="957" t="s">
        <v>726</v>
      </c>
      <c r="R20" s="957" t="s">
        <v>726</v>
      </c>
      <c r="S20" s="957"/>
      <c r="T20" s="964" t="s">
        <v>2087</v>
      </c>
      <c r="U20" s="846" t="s">
        <v>2088</v>
      </c>
      <c r="V20" s="846" t="s">
        <v>2089</v>
      </c>
      <c r="W20" s="846" t="s">
        <v>2090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326</v>
      </c>
      <c r="P21" s="957"/>
      <c r="Q21" s="957"/>
      <c r="R21" s="957"/>
      <c r="S21" s="957"/>
      <c r="T21" s="964" t="s">
        <v>2091</v>
      </c>
      <c r="U21" s="846"/>
      <c r="V21" s="846"/>
      <c r="W21" s="846"/>
      <c r="X21" s="843"/>
      <c r="Y21" s="1000"/>
      <c r="Z21" s="846" t="s">
        <v>2092</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326</v>
      </c>
      <c r="R22" s="957"/>
      <c r="S22" s="957"/>
      <c r="T22" s="964"/>
      <c r="U22" s="846"/>
      <c r="V22" s="846" t="s">
        <v>2093</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329</v>
      </c>
      <c r="R23" s="957"/>
      <c r="S23" s="957"/>
      <c r="T23" s="964"/>
      <c r="U23" s="846"/>
      <c r="V23" s="846" t="s">
        <v>2094</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746</v>
      </c>
      <c r="R24" s="957"/>
      <c r="S24" s="957"/>
      <c r="T24" s="964"/>
      <c r="U24" s="846"/>
      <c r="V24" s="846" t="s">
        <v>2095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329</v>
      </c>
      <c r="P25" s="957" t="s">
        <v>326</v>
      </c>
      <c r="Q25" s="957" t="s">
        <v>753</v>
      </c>
      <c r="R25" s="957" t="s">
        <v>326</v>
      </c>
      <c r="S25" s="957"/>
      <c r="T25" s="964" t="s">
        <v>2096</v>
      </c>
      <c r="U25" s="846" t="s">
        <v>2096</v>
      </c>
      <c r="V25" s="846" t="s">
        <v>2096</v>
      </c>
      <c r="W25" s="846" t="s">
        <v>2096</v>
      </c>
      <c r="X25" s="843"/>
      <c r="Y25" s="1000"/>
      <c r="Z25" s="846"/>
      <c r="AA25" s="849"/>
      <c r="AB25" s="846"/>
      <c r="AC25" s="846"/>
      <c r="AD25" s="846"/>
    </row>
    <row customHeight="1" ht="18">
      <c r="A26" s="845"/>
      <c r="B26" s="899">
        <v>9</v>
      </c>
      <c r="C26" s="843" t="s">
        <v>670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742</v>
      </c>
      <c r="P26" s="957" t="s">
        <v>736</v>
      </c>
      <c r="Q26" s="957" t="s">
        <v>2097</v>
      </c>
      <c r="R26" s="957" t="s">
        <v>736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2098</v>
      </c>
      <c r="V26" s="964" t="s">
        <v>2098</v>
      </c>
      <c r="W26" s="964" t="s">
        <v>2098</v>
      </c>
      <c r="X26" s="843"/>
      <c r="Y26" s="1000"/>
      <c r="Z26" s="846"/>
      <c r="AA26" s="849"/>
      <c r="AB26" s="846"/>
      <c r="AC26" s="846"/>
      <c r="AD26" s="846"/>
    </row>
    <row customHeight="1" ht="18">
      <c r="A27" s="845"/>
      <c r="B27" s="899">
        <v>10</v>
      </c>
      <c r="C27" s="843" t="s">
        <v>674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744</v>
      </c>
      <c r="P27" s="957" t="s">
        <v>738</v>
      </c>
      <c r="Q27" s="957" t="s">
        <v>2099</v>
      </c>
      <c r="R27" s="957" t="s">
        <v>738</v>
      </c>
      <c r="S27" s="957"/>
      <c r="T27" s="964" t="s">
        <v>2100</v>
      </c>
      <c r="U27" s="964" t="s">
        <v>2100</v>
      </c>
      <c r="V27" s="964" t="s">
        <v>2100</v>
      </c>
      <c r="W27" s="964" t="s">
        <v>2100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746</v>
      </c>
      <c r="P28" s="957"/>
      <c r="Q28" s="957"/>
      <c r="R28" s="957"/>
      <c r="S28" s="957"/>
      <c r="T28" s="964" t="s">
        <v>2101</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753</v>
      </c>
      <c r="P29" s="957" t="s">
        <v>329</v>
      </c>
      <c r="Q29" s="957"/>
      <c r="R29" s="957" t="s">
        <v>329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2102</v>
      </c>
      <c r="V29" s="846"/>
      <c r="W29" s="846" t="s">
        <v>2102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755</v>
      </c>
      <c r="P30" s="957" t="s">
        <v>746</v>
      </c>
      <c r="Q30" s="957" t="s">
        <v>755</v>
      </c>
      <c r="R30" s="957" t="s">
        <v>746</v>
      </c>
      <c r="S30" s="957"/>
      <c r="T30" s="964" t="s">
        <v>2103</v>
      </c>
      <c r="U30" s="846" t="s">
        <v>2103</v>
      </c>
      <c r="V30" s="846" t="s">
        <v>2103</v>
      </c>
      <c r="W30" s="846" t="s">
        <v>2103</v>
      </c>
      <c r="X30" s="843"/>
      <c r="Y30" s="1000"/>
      <c r="Z30" s="846"/>
      <c r="AA30" s="849" t="s">
        <v>2104</v>
      </c>
      <c r="AB30" s="849" t="s">
        <v>2104</v>
      </c>
      <c r="AC30" s="849" t="s">
        <v>2104</v>
      </c>
      <c r="AD30" s="846"/>
    </row>
    <row customHeight="1" ht="18">
      <c r="A31" s="845"/>
      <c r="B31" s="899">
        <v>14</v>
      </c>
      <c r="C31" s="843" t="s">
        <v>2105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2106</v>
      </c>
      <c r="P31" s="957" t="s">
        <v>749</v>
      </c>
      <c r="Q31" s="957" t="s">
        <v>2106</v>
      </c>
      <c r="R31" s="957" t="s">
        <v>749</v>
      </c>
      <c r="S31" s="957"/>
      <c r="T31" s="965" t="s">
        <v>2107</v>
      </c>
      <c r="U31" s="846" t="s">
        <v>2107</v>
      </c>
      <c r="V31" s="846" t="s">
        <v>2107</v>
      </c>
      <c r="W31" s="846" t="s">
        <v>2107</v>
      </c>
      <c r="X31" s="843"/>
      <c r="Y31" s="1000"/>
      <c r="Z31" s="846"/>
      <c r="AA31" s="849"/>
      <c r="AB31" s="849"/>
      <c r="AC31" s="849"/>
      <c r="AD31" s="846"/>
    </row>
    <row customHeight="1" ht="36">
      <c r="A32" s="845"/>
      <c r="B32" s="899">
        <v>15</v>
      </c>
      <c r="C32" s="843" t="s">
        <v>2108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2109</v>
      </c>
      <c r="P32" s="957" t="s">
        <v>751</v>
      </c>
      <c r="Q32" s="957" t="s">
        <v>2109</v>
      </c>
      <c r="R32" s="957" t="s">
        <v>751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2110</v>
      </c>
      <c r="V32" s="846" t="s">
        <v>2110</v>
      </c>
      <c r="W32" s="846" t="s">
        <v>2110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757</v>
      </c>
      <c r="P33" s="957" t="s">
        <v>753</v>
      </c>
      <c r="Q33" s="957" t="s">
        <v>757</v>
      </c>
      <c r="R33" s="957" t="s">
        <v>753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2111</v>
      </c>
      <c r="V33" s="846" t="s">
        <v>2111</v>
      </c>
      <c r="W33" s="846" t="s">
        <v>2112</v>
      </c>
      <c r="X33" s="843"/>
      <c r="Y33" s="1000"/>
      <c r="Z33" s="846"/>
      <c r="AA33" s="849" t="s">
        <v>2113</v>
      </c>
      <c r="AB33" s="849" t="s">
        <v>2113</v>
      </c>
      <c r="AC33" s="849" t="s">
        <v>2113</v>
      </c>
      <c r="AD33" s="846"/>
    </row>
    <row customHeight="1" ht="27">
      <c r="A34" s="845"/>
      <c r="B34" s="899">
        <v>17</v>
      </c>
      <c r="C34" s="843" t="s">
        <v>2114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2115</v>
      </c>
      <c r="P34" s="957" t="s">
        <v>2097</v>
      </c>
      <c r="Q34" s="957" t="s">
        <v>2115</v>
      </c>
      <c r="R34" s="957" t="s">
        <v>2097</v>
      </c>
      <c r="S34" s="957"/>
      <c r="T34" s="966" t="s">
        <v>2116</v>
      </c>
      <c r="U34" s="846" t="s">
        <v>2116</v>
      </c>
      <c r="V34" s="846" t="s">
        <v>2116</v>
      </c>
      <c r="W34" s="846" t="s">
        <v>2117</v>
      </c>
      <c r="X34" s="843"/>
      <c r="Y34" s="1000"/>
      <c r="Z34" s="846"/>
      <c r="AA34" s="849"/>
      <c r="AB34" s="846"/>
      <c r="AC34" s="846"/>
      <c r="AD34" s="846"/>
    </row>
    <row customHeight="1" ht="45">
      <c r="A35" s="845"/>
      <c r="B35" s="899">
        <v>18</v>
      </c>
      <c r="C35" s="843" t="s">
        <v>2118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2119</v>
      </c>
      <c r="P35" s="957" t="s">
        <v>2099</v>
      </c>
      <c r="Q35" s="957" t="s">
        <v>2119</v>
      </c>
      <c r="R35" s="957" t="s">
        <v>2099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2120</v>
      </c>
      <c r="V35" s="846" t="s">
        <v>2120</v>
      </c>
      <c r="W35" s="846" t="s">
        <v>2120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759</v>
      </c>
      <c r="P36" s="957" t="s">
        <v>755</v>
      </c>
      <c r="Q36" s="957" t="s">
        <v>759</v>
      </c>
      <c r="R36" s="957" t="s">
        <v>755</v>
      </c>
      <c r="S36" s="957"/>
      <c r="T36" s="964" t="s">
        <v>2121</v>
      </c>
      <c r="U36" s="846" t="s">
        <v>2121</v>
      </c>
      <c r="V36" s="846" t="s">
        <v>2121</v>
      </c>
      <c r="W36" s="846" t="s">
        <v>2121</v>
      </c>
      <c r="X36" s="843"/>
      <c r="Y36" s="1000"/>
      <c r="Z36" s="846"/>
      <c r="AA36" s="849"/>
      <c r="AB36" s="846"/>
      <c r="AC36" s="846"/>
      <c r="AD36" s="846"/>
    </row>
    <row customHeight="1" ht="18">
      <c r="A37" s="845"/>
      <c r="B37" s="899">
        <v>20</v>
      </c>
      <c r="C37" s="843" t="s">
        <v>2122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2123</v>
      </c>
      <c r="P37" s="957" t="s">
        <v>2106</v>
      </c>
      <c r="Q37" s="957" t="s">
        <v>2123</v>
      </c>
      <c r="R37" s="957" t="s">
        <v>2106</v>
      </c>
      <c r="S37" s="957"/>
      <c r="T37" s="964" t="s">
        <v>2124</v>
      </c>
      <c r="U37" s="846" t="s">
        <v>2124</v>
      </c>
      <c r="V37" s="846" t="s">
        <v>2124</v>
      </c>
      <c r="W37" s="846" t="s">
        <v>2124</v>
      </c>
      <c r="X37" s="843"/>
      <c r="Y37" s="1000"/>
      <c r="Z37" s="846"/>
      <c r="AA37" s="849"/>
      <c r="AB37" s="846"/>
      <c r="AC37" s="846"/>
      <c r="AD37" s="846"/>
    </row>
    <row customHeight="1" ht="18">
      <c r="A38" s="845"/>
      <c r="B38" s="899">
        <v>21</v>
      </c>
      <c r="C38" s="843" t="s">
        <v>2125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2126</v>
      </c>
      <c r="P38" s="957" t="s">
        <v>2109</v>
      </c>
      <c r="Q38" s="957" t="s">
        <v>2126</v>
      </c>
      <c r="R38" s="957" t="s">
        <v>2109</v>
      </c>
      <c r="S38" s="957"/>
      <c r="T38" s="964" t="s">
        <v>2127</v>
      </c>
      <c r="U38" s="846" t="s">
        <v>2127</v>
      </c>
      <c r="V38" s="846" t="s">
        <v>2127</v>
      </c>
      <c r="W38" s="846" t="s">
        <v>2127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763</v>
      </c>
      <c r="P39" s="957" t="s">
        <v>757</v>
      </c>
      <c r="Q39" s="957" t="s">
        <v>763</v>
      </c>
      <c r="R39" s="957" t="s">
        <v>757</v>
      </c>
      <c r="S39" s="957"/>
      <c r="T39" s="964" t="s">
        <v>2128</v>
      </c>
      <c r="U39" s="846" t="s">
        <v>2129</v>
      </c>
      <c r="V39" s="846" t="s">
        <v>2130</v>
      </c>
      <c r="W39" s="846" t="s">
        <v>2131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2132</v>
      </c>
      <c r="P40" s="957" t="s">
        <v>759</v>
      </c>
      <c r="Q40" s="957" t="s">
        <v>2132</v>
      </c>
      <c r="R40" s="957" t="s">
        <v>759</v>
      </c>
      <c r="S40" s="957"/>
      <c r="T40" s="843" t="s">
        <v>2133</v>
      </c>
      <c r="U40" s="843" t="s">
        <v>2133</v>
      </c>
      <c r="V40" s="843" t="s">
        <v>2133</v>
      </c>
      <c r="W40" s="843" t="s">
        <v>2133</v>
      </c>
      <c r="X40" s="843"/>
      <c r="Y40" s="1000"/>
      <c r="Z40" s="846" t="s">
        <v>2134</v>
      </c>
      <c r="AA40" s="849" t="s">
        <v>2134</v>
      </c>
      <c r="AB40" s="849" t="s">
        <v>2134</v>
      </c>
      <c r="AC40" s="849" t="s">
        <v>2134</v>
      </c>
      <c r="AD40" s="846"/>
    </row>
    <row customHeight="1" ht="27">
      <c r="A41" s="845"/>
      <c r="B41" s="899">
        <v>24</v>
      </c>
      <c r="C41" s="843" t="s">
        <v>2135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2136</v>
      </c>
      <c r="P41" s="957" t="s">
        <v>2123</v>
      </c>
      <c r="Q41" s="957" t="s">
        <v>2136</v>
      </c>
      <c r="R41" s="957" t="s">
        <v>2123</v>
      </c>
      <c r="S41" s="957"/>
      <c r="T41" s="843" t="s">
        <v>2137</v>
      </c>
      <c r="U41" s="843" t="s">
        <v>2137</v>
      </c>
      <c r="V41" s="843" t="s">
        <v>2137</v>
      </c>
      <c r="W41" s="843" t="s">
        <v>2137</v>
      </c>
      <c r="X41" s="843"/>
      <c r="Y41" s="1000"/>
      <c r="Z41" s="846" t="s">
        <v>2138</v>
      </c>
      <c r="AA41" s="846" t="s">
        <v>2138</v>
      </c>
      <c r="AB41" s="846" t="s">
        <v>2138</v>
      </c>
      <c r="AC41" s="846" t="s">
        <v>2138</v>
      </c>
      <c r="AD41" s="846"/>
    </row>
    <row customHeight="1" ht="27">
      <c r="A42" s="845"/>
      <c r="B42" s="899">
        <v>25</v>
      </c>
      <c r="C42" s="843" t="s">
        <v>2139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2140</v>
      </c>
      <c r="P42" s="957" t="s">
        <v>2126</v>
      </c>
      <c r="Q42" s="957" t="s">
        <v>2140</v>
      </c>
      <c r="R42" s="957" t="s">
        <v>2126</v>
      </c>
      <c r="S42" s="957"/>
      <c r="T42" s="843" t="s">
        <v>2141</v>
      </c>
      <c r="U42" s="843" t="s">
        <v>2141</v>
      </c>
      <c r="V42" s="843" t="s">
        <v>2141</v>
      </c>
      <c r="W42" s="843" t="s">
        <v>2141</v>
      </c>
      <c r="X42" s="843"/>
      <c r="Y42" s="1000"/>
      <c r="Z42" s="846" t="s">
        <v>2142</v>
      </c>
      <c r="AA42" s="846" t="s">
        <v>2142</v>
      </c>
      <c r="AB42" s="846" t="s">
        <v>2142</v>
      </c>
      <c r="AC42" s="846" t="s">
        <v>2142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2143</v>
      </c>
      <c r="P43" s="957" t="s">
        <v>763</v>
      </c>
      <c r="Q43" s="957" t="s">
        <v>2143</v>
      </c>
      <c r="R43" s="957" t="s">
        <v>763</v>
      </c>
      <c r="S43" s="957"/>
      <c r="T43" s="843" t="s">
        <v>2144</v>
      </c>
      <c r="U43" s="843" t="s">
        <v>2144</v>
      </c>
      <c r="V43" s="843" t="s">
        <v>2144</v>
      </c>
      <c r="W43" s="843" t="s">
        <v>2144</v>
      </c>
      <c r="X43" s="843"/>
      <c r="Y43" s="1000"/>
      <c r="Z43" s="846" t="s">
        <v>2145</v>
      </c>
      <c r="AA43" s="846" t="s">
        <v>2145</v>
      </c>
      <c r="AB43" s="846" t="s">
        <v>2145</v>
      </c>
      <c r="AC43" s="846" t="s">
        <v>2145</v>
      </c>
      <c r="AD43" s="846"/>
    </row>
    <row customHeight="1" ht="27">
      <c r="A44" s="845"/>
      <c r="B44" s="899">
        <v>27</v>
      </c>
      <c r="C44" s="843" t="s">
        <v>2146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2147</v>
      </c>
      <c r="P44" s="957" t="s">
        <v>2148</v>
      </c>
      <c r="Q44" s="957" t="s">
        <v>2147</v>
      </c>
      <c r="R44" s="957" t="s">
        <v>2148</v>
      </c>
      <c r="S44" s="957"/>
      <c r="T44" s="843" t="s">
        <v>2137</v>
      </c>
      <c r="U44" s="843" t="s">
        <v>2137</v>
      </c>
      <c r="V44" s="843" t="s">
        <v>2137</v>
      </c>
      <c r="W44" s="843" t="s">
        <v>2137</v>
      </c>
      <c r="X44" s="843"/>
      <c r="Y44" s="1000"/>
      <c r="Z44" s="846" t="s">
        <v>2149</v>
      </c>
      <c r="AA44" s="846" t="s">
        <v>2149</v>
      </c>
      <c r="AB44" s="846" t="s">
        <v>2149</v>
      </c>
      <c r="AC44" s="846" t="s">
        <v>2149</v>
      </c>
      <c r="AD44" s="846"/>
    </row>
    <row customHeight="1" ht="27">
      <c r="A45" s="845"/>
      <c r="B45" s="899">
        <v>28</v>
      </c>
      <c r="C45" s="843" t="s">
        <v>2150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2151</v>
      </c>
      <c r="P45" s="957" t="s">
        <v>2152</v>
      </c>
      <c r="Q45" s="957" t="s">
        <v>2151</v>
      </c>
      <c r="R45" s="957" t="s">
        <v>2152</v>
      </c>
      <c r="S45" s="957"/>
      <c r="T45" s="843" t="s">
        <v>2141</v>
      </c>
      <c r="U45" s="843" t="s">
        <v>2141</v>
      </c>
      <c r="V45" s="843" t="s">
        <v>2141</v>
      </c>
      <c r="W45" s="843" t="s">
        <v>2141</v>
      </c>
      <c r="X45" s="843"/>
      <c r="Y45" s="1000"/>
      <c r="Z45" s="846" t="s">
        <v>2153</v>
      </c>
      <c r="AA45" s="846" t="s">
        <v>2153</v>
      </c>
      <c r="AB45" s="846" t="s">
        <v>2153</v>
      </c>
      <c r="AC45" s="846" t="s">
        <v>2153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2154</v>
      </c>
      <c r="P46" s="957" t="s">
        <v>2132</v>
      </c>
      <c r="Q46" s="957" t="s">
        <v>2154</v>
      </c>
      <c r="R46" s="957" t="s">
        <v>2132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2155</v>
      </c>
      <c r="V46" s="843" t="s">
        <v>2155</v>
      </c>
      <c r="W46" s="843" t="s">
        <v>2155</v>
      </c>
      <c r="X46" s="843"/>
      <c r="Y46" s="1000"/>
      <c r="Z46" s="846" t="s">
        <v>2156</v>
      </c>
      <c r="AA46" s="846" t="s">
        <v>2157</v>
      </c>
      <c r="AB46" s="846" t="s">
        <v>2157</v>
      </c>
      <c r="AC46" s="846" t="s">
        <v>2157</v>
      </c>
      <c r="AD46" s="846"/>
    </row>
    <row customHeight="1" ht="54">
      <c r="A47" s="845"/>
      <c r="B47" s="899">
        <v>30</v>
      </c>
      <c r="C47" s="843" t="s">
        <v>2158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2159</v>
      </c>
      <c r="P47" s="957" t="s">
        <v>2136</v>
      </c>
      <c r="Q47" s="957" t="s">
        <v>2159</v>
      </c>
      <c r="R47" s="957" t="s">
        <v>2136</v>
      </c>
      <c r="S47" s="957"/>
      <c r="T47" s="843" t="s">
        <v>2160</v>
      </c>
      <c r="U47" s="843" t="s">
        <v>2160</v>
      </c>
      <c r="V47" s="843" t="s">
        <v>2160</v>
      </c>
      <c r="W47" s="843" t="s">
        <v>2160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2143</v>
      </c>
      <c r="Q48" s="957" t="s">
        <v>2161</v>
      </c>
      <c r="R48" s="957" t="s">
        <v>2143</v>
      </c>
      <c r="S48" s="957"/>
      <c r="T48" s="843"/>
      <c r="U48" s="843" t="s">
        <v>2162</v>
      </c>
      <c r="V48" s="843" t="s">
        <v>2163</v>
      </c>
      <c r="W48" s="843" t="s">
        <v>2163</v>
      </c>
      <c r="X48" s="843"/>
      <c r="Y48" s="1000"/>
      <c r="Z48" s="846"/>
      <c r="AA48" s="849" t="s">
        <v>2157</v>
      </c>
      <c r="AB48" s="849" t="s">
        <v>2157</v>
      </c>
      <c r="AC48" s="849" t="s">
        <v>2157</v>
      </c>
      <c r="AD48" s="846"/>
    </row>
    <row customHeight="1" ht="54">
      <c r="A49" s="845"/>
      <c r="B49" s="899">
        <v>32</v>
      </c>
      <c r="C49" s="843" t="s">
        <v>2164</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2147</v>
      </c>
      <c r="Q49" s="957" t="s">
        <v>2165</v>
      </c>
      <c r="R49" s="957" t="s">
        <v>2147</v>
      </c>
      <c r="S49" s="957"/>
      <c r="T49" s="843"/>
      <c r="U49" s="843" t="s">
        <v>2160</v>
      </c>
      <c r="V49" s="843" t="s">
        <v>2160</v>
      </c>
      <c r="W49" s="843" t="s">
        <v>2160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2161</v>
      </c>
      <c r="P50" s="957" t="s">
        <v>2154</v>
      </c>
      <c r="Q50" s="957" t="s">
        <v>2166</v>
      </c>
      <c r="R50" s="957" t="s">
        <v>2154</v>
      </c>
      <c r="S50" s="957"/>
      <c r="T50" s="843" t="s">
        <v>2167</v>
      </c>
      <c r="U50" s="843" t="s">
        <v>2168</v>
      </c>
      <c r="V50" s="843" t="s">
        <v>2169</v>
      </c>
      <c r="W50" s="843" t="s">
        <v>2170</v>
      </c>
      <c r="X50" s="843"/>
      <c r="Y50" s="1000"/>
      <c r="Z50" s="846" t="s">
        <v>2171</v>
      </c>
      <c r="AA50" s="849" t="s">
        <v>2172</v>
      </c>
      <c r="AB50" s="849" t="s">
        <v>2172</v>
      </c>
      <c r="AC50" s="849" t="s">
        <v>2172</v>
      </c>
      <c r="AD50" s="846"/>
    </row>
    <row customHeight="1" ht="27">
      <c r="A51" s="845"/>
      <c r="B51" s="899">
        <v>34</v>
      </c>
      <c r="C51" s="843" t="s">
        <v>2173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93</v>
      </c>
      <c r="P51" s="957"/>
      <c r="Q51" s="957"/>
      <c r="R51" s="957"/>
      <c r="S51" s="957"/>
      <c r="T51" s="843" t="s">
        <v>2174</v>
      </c>
      <c r="U51" s="843"/>
      <c r="V51" s="843"/>
      <c r="W51" s="843"/>
      <c r="X51" s="843"/>
      <c r="Y51" s="1000"/>
      <c r="Z51" s="846"/>
      <c r="AA51" s="849"/>
      <c r="AB51" s="849"/>
      <c r="AC51" s="849"/>
      <c r="AD51" s="846"/>
    </row>
    <row customHeight="1" ht="36">
      <c r="A52" s="845"/>
      <c r="B52" s="899">
        <v>35</v>
      </c>
      <c r="C52" s="843" t="s">
        <v>2067</v>
      </c>
      <c r="D52" s="967" t="s">
        <v>2067</v>
      </c>
      <c r="E52" s="843" t="s">
        <v>2067</v>
      </c>
      <c r="F52" s="843" t="s">
        <v>2067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94</v>
      </c>
      <c r="P52" s="957" t="s">
        <v>93</v>
      </c>
      <c r="Q52" s="957" t="s">
        <v>93</v>
      </c>
      <c r="R52" s="957" t="s">
        <v>93</v>
      </c>
      <c r="S52" s="957"/>
      <c r="T52" s="843" t="s">
        <v>2175</v>
      </c>
      <c r="U52" s="843" t="s">
        <v>2176</v>
      </c>
      <c r="V52" s="843" t="s">
        <v>2177</v>
      </c>
      <c r="W52" s="843" t="s">
        <v>2178</v>
      </c>
      <c r="X52" s="843"/>
      <c r="Y52" s="1000"/>
      <c r="Z52" s="846" t="s">
        <v>767</v>
      </c>
      <c r="AA52" s="849" t="s">
        <v>767</v>
      </c>
      <c r="AB52" s="849" t="s">
        <v>767</v>
      </c>
      <c r="AC52" s="849" t="s">
        <v>767</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771</v>
      </c>
      <c r="P53" s="957" t="s">
        <v>343</v>
      </c>
      <c r="Q53" s="957" t="s">
        <v>343</v>
      </c>
      <c r="R53" s="957" t="s">
        <v>343</v>
      </c>
      <c r="S53" s="957"/>
      <c r="T53" s="843" t="s">
        <v>2179</v>
      </c>
      <c r="U53" s="843" t="s">
        <v>2179</v>
      </c>
      <c r="V53" s="843" t="s">
        <v>2179</v>
      </c>
      <c r="W53" s="843" t="s">
        <v>2179</v>
      </c>
      <c r="X53" s="843"/>
      <c r="Y53" s="1000"/>
      <c r="Z53" s="846"/>
      <c r="AA53" s="849"/>
      <c r="AB53" s="846"/>
      <c r="AC53" s="846"/>
      <c r="AD53" s="846"/>
    </row>
    <row customHeight="1" ht="18">
      <c r="A54" s="845"/>
      <c r="B54" s="899">
        <v>37</v>
      </c>
      <c r="C54" s="843" t="s">
        <v>2073</v>
      </c>
      <c r="D54" s="967" t="s">
        <v>2073</v>
      </c>
      <c r="E54" s="843" t="s">
        <v>2073</v>
      </c>
      <c r="F54" s="843" t="s">
        <v>2073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102</v>
      </c>
      <c r="P54" s="957" t="s">
        <v>94</v>
      </c>
      <c r="Q54" s="957" t="s">
        <v>94</v>
      </c>
      <c r="R54" s="957" t="s">
        <v>94</v>
      </c>
      <c r="S54" s="957"/>
      <c r="T54" s="843" t="s">
        <v>769</v>
      </c>
      <c r="U54" s="843" t="s">
        <v>769</v>
      </c>
      <c r="V54" s="843" t="s">
        <v>769</v>
      </c>
      <c r="W54" s="843" t="s">
        <v>769</v>
      </c>
      <c r="X54" s="843"/>
      <c r="Y54" s="1000"/>
      <c r="Z54" s="846" t="s">
        <v>770</v>
      </c>
      <c r="AA54" s="846" t="s">
        <v>770</v>
      </c>
      <c r="AB54" s="846" t="s">
        <v>770</v>
      </c>
      <c r="AC54" s="846" t="s">
        <v>770</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332</v>
      </c>
      <c r="P55" s="957" t="s">
        <v>771</v>
      </c>
      <c r="Q55" s="957" t="s">
        <v>771</v>
      </c>
      <c r="R55" s="957" t="s">
        <v>771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2180</v>
      </c>
      <c r="V55" s="843" t="s">
        <v>2180</v>
      </c>
      <c r="W55" s="843" t="s">
        <v>2180</v>
      </c>
      <c r="X55" s="843"/>
      <c r="Y55" s="1000"/>
      <c r="Z55" s="846" t="s">
        <v>2181</v>
      </c>
      <c r="AA55" s="846" t="s">
        <v>2181</v>
      </c>
      <c r="AB55" s="846" t="s">
        <v>2181</v>
      </c>
      <c r="AC55" s="846" t="s">
        <v>2181</v>
      </c>
      <c r="AD55" s="846"/>
    </row>
    <row customHeight="1" ht="27">
      <c r="A56" s="845"/>
      <c r="B56" s="899">
        <v>39</v>
      </c>
      <c r="C56" s="843" t="s">
        <v>1039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1172</v>
      </c>
      <c r="P56" s="957" t="s">
        <v>774</v>
      </c>
      <c r="Q56" s="957" t="s">
        <v>774</v>
      </c>
      <c r="R56" s="957" t="s">
        <v>774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2182</v>
      </c>
      <c r="V56" s="843" t="s">
        <v>2182</v>
      </c>
      <c r="W56" s="843" t="s">
        <v>2182</v>
      </c>
      <c r="X56" s="843"/>
      <c r="Y56" s="1000"/>
      <c r="Z56" s="846" t="s">
        <v>776</v>
      </c>
      <c r="AA56" s="846" t="s">
        <v>776</v>
      </c>
      <c r="AB56" s="846" t="s">
        <v>776</v>
      </c>
      <c r="AC56" s="846" t="s">
        <v>776</v>
      </c>
      <c r="AD56" s="846"/>
    </row>
    <row customHeight="1" ht="27">
      <c r="A57" s="845"/>
      <c r="B57" s="899">
        <v>40</v>
      </c>
      <c r="C57" s="843" t="s">
        <v>1041</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2183</v>
      </c>
      <c r="P57" s="957" t="s">
        <v>777</v>
      </c>
      <c r="Q57" s="957" t="s">
        <v>777</v>
      </c>
      <c r="R57" s="957" t="s">
        <v>777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2184</v>
      </c>
      <c r="V57" s="843" t="s">
        <v>2184</v>
      </c>
      <c r="W57" s="843" t="s">
        <v>2184</v>
      </c>
      <c r="X57" s="843"/>
      <c r="Y57" s="1000"/>
      <c r="Z57" s="846" t="s">
        <v>779</v>
      </c>
      <c r="AA57" s="846" t="s">
        <v>779</v>
      </c>
      <c r="AB57" s="846" t="s">
        <v>779</v>
      </c>
      <c r="AC57" s="846" t="s">
        <v>779</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899</v>
      </c>
      <c r="P58" s="957" t="s">
        <v>813</v>
      </c>
      <c r="Q58" s="957" t="s">
        <v>813</v>
      </c>
      <c r="R58" s="957" t="s">
        <v>813</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2185</v>
      </c>
      <c r="V58" s="843" t="s">
        <v>2185</v>
      </c>
      <c r="W58" s="843" t="s">
        <v>2185</v>
      </c>
      <c r="X58" s="843"/>
      <c r="Y58" s="1000"/>
      <c r="Z58" s="846"/>
      <c r="AA58" s="849"/>
      <c r="AB58" s="846"/>
      <c r="AC58" s="846"/>
      <c r="AD58" s="846"/>
    </row>
    <row customHeight="1" ht="36">
      <c r="A59" s="845"/>
      <c r="B59" s="899">
        <v>42</v>
      </c>
      <c r="C59" s="843">
        <v>3</v>
      </c>
      <c r="D59" s="967" t="s">
        <v>2173</v>
      </c>
      <c r="E59" s="843" t="s">
        <v>2173</v>
      </c>
      <c r="F59" s="843" t="s">
        <v>2173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102</v>
      </c>
      <c r="Q59" s="957" t="s">
        <v>102</v>
      </c>
      <c r="R59" s="957" t="s">
        <v>102</v>
      </c>
      <c r="S59" s="957"/>
      <c r="T59" s="843"/>
      <c r="U59" s="843" t="s">
        <v>2186</v>
      </c>
      <c r="V59" s="843" t="s">
        <v>2187</v>
      </c>
      <c r="W59" s="843" t="s">
        <v>2188</v>
      </c>
      <c r="X59" s="843"/>
      <c r="Y59" s="1000"/>
      <c r="Z59" s="846"/>
      <c r="AA59" s="849"/>
      <c r="AB59" s="846"/>
      <c r="AC59" s="846"/>
      <c r="AD59" s="846"/>
    </row>
    <row customHeight="1" ht="81">
      <c r="A60" s="845"/>
      <c r="B60" s="899">
        <v>43</v>
      </c>
      <c r="C60" s="843" t="s">
        <v>2189</v>
      </c>
      <c r="D60" s="967" t="s">
        <v>2189</v>
      </c>
      <c r="E60" s="843" t="s">
        <v>2189</v>
      </c>
      <c r="F60" s="843" t="s">
        <v>2189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95</v>
      </c>
      <c r="P60" s="957" t="s">
        <v>95</v>
      </c>
      <c r="Q60" s="957" t="s">
        <v>95</v>
      </c>
      <c r="R60" s="957" t="s">
        <v>95</v>
      </c>
      <c r="S60" s="957"/>
      <c r="T60" s="843" t="s">
        <v>647</v>
      </c>
      <c r="U60" s="843" t="s">
        <v>647</v>
      </c>
      <c r="V60" s="843" t="s">
        <v>647</v>
      </c>
      <c r="W60" s="843" t="s">
        <v>647</v>
      </c>
      <c r="X60" s="843"/>
      <c r="Y60" s="1000"/>
      <c r="Z60" s="846" t="s">
        <v>2190</v>
      </c>
      <c r="AA60" s="849" t="s">
        <v>2191</v>
      </c>
      <c r="AB60" s="846" t="s">
        <v>2192</v>
      </c>
      <c r="AC60" s="846" t="s">
        <v>2191</v>
      </c>
      <c r="AD60" s="846"/>
    </row>
    <row customHeight="1" ht="9">
      <c r="A61" s="845"/>
      <c r="B61" s="899">
        <v>44</v>
      </c>
      <c r="C61" s="843"/>
      <c r="D61" s="967" t="s">
        <v>2193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96</v>
      </c>
      <c r="Q61" s="957"/>
      <c r="R61" s="957"/>
      <c r="S61" s="957"/>
      <c r="T61" s="843"/>
      <c r="U61" s="843" t="s">
        <v>2194</v>
      </c>
      <c r="V61" s="843"/>
      <c r="W61" s="843"/>
      <c r="X61" s="843"/>
      <c r="Y61" s="1000"/>
      <c r="Z61" s="846"/>
      <c r="AA61" s="849"/>
      <c r="AB61" s="846"/>
      <c r="AC61" s="846"/>
      <c r="AD61" s="846"/>
    </row>
    <row customHeight="1" ht="9">
      <c r="A62" s="845"/>
      <c r="B62" s="899">
        <v>45</v>
      </c>
      <c r="C62" s="843"/>
      <c r="D62" s="967" t="s">
        <v>2195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2196</v>
      </c>
      <c r="V62" s="843"/>
      <c r="W62" s="843"/>
      <c r="X62" s="843"/>
      <c r="Y62" s="1000"/>
      <c r="Z62" s="846"/>
      <c r="AA62" s="849"/>
      <c r="AB62" s="846"/>
      <c r="AC62" s="846"/>
      <c r="AD62" s="846"/>
    </row>
    <row customHeight="1" ht="18">
      <c r="A63" s="845"/>
      <c r="B63" s="899">
        <v>46</v>
      </c>
      <c r="C63" s="843"/>
      <c r="D63" s="967" t="s">
        <v>2197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2198</v>
      </c>
      <c r="V63" s="843"/>
      <c r="W63" s="843"/>
      <c r="X63" s="843"/>
      <c r="Y63" s="1000"/>
      <c r="Z63" s="846"/>
      <c r="AA63" s="849"/>
      <c r="AB63" s="846"/>
      <c r="AC63" s="846"/>
      <c r="AD63" s="846"/>
    </row>
    <row customHeight="1" ht="18">
      <c r="A64" s="845"/>
      <c r="B64" s="899">
        <v>47</v>
      </c>
      <c r="C64" s="843"/>
      <c r="D64" s="967" t="s">
        <v>2199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2200</v>
      </c>
      <c r="V64" s="843"/>
      <c r="W64" s="843"/>
      <c r="X64" s="843"/>
      <c r="Y64" s="1000"/>
      <c r="Z64" s="846"/>
      <c r="AA64" s="849" t="s">
        <v>2201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2114</v>
      </c>
      <c r="Q65" s="957"/>
      <c r="R65" s="957"/>
      <c r="S65" s="957"/>
      <c r="T65" s="843"/>
      <c r="U65" s="843" t="s">
        <v>2202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2118</v>
      </c>
      <c r="Q66" s="957"/>
      <c r="R66" s="957"/>
      <c r="S66" s="957"/>
      <c r="T66" s="843"/>
      <c r="U66" s="843" t="s">
        <v>2203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2204</v>
      </c>
      <c r="Q67" s="957"/>
      <c r="R67" s="957"/>
      <c r="S67" s="957"/>
      <c r="T67" s="843"/>
      <c r="U67" s="843" t="s">
        <v>2205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2206</v>
      </c>
      <c r="Q68" s="957"/>
      <c r="R68" s="957"/>
      <c r="S68" s="957"/>
      <c r="T68" s="843"/>
      <c r="U68" s="843" t="s">
        <v>2207</v>
      </c>
      <c r="V68" s="843"/>
      <c r="W68" s="843"/>
      <c r="X68" s="843"/>
      <c r="Y68" s="1000"/>
      <c r="Z68" s="846"/>
      <c r="AA68" s="849"/>
      <c r="AB68" s="846"/>
      <c r="AC68" s="846"/>
      <c r="AD68" s="846"/>
    </row>
    <row customHeight="1" ht="9">
      <c r="A69" s="845"/>
      <c r="B69" s="899">
        <v>52</v>
      </c>
      <c r="C69" s="843"/>
      <c r="D69" s="967" t="s">
        <v>2208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2209</v>
      </c>
      <c r="V69" s="843"/>
      <c r="W69" s="843"/>
      <c r="X69" s="843"/>
      <c r="Y69" s="1000"/>
      <c r="Z69" s="846"/>
      <c r="AA69" s="849"/>
      <c r="AB69" s="846"/>
      <c r="AC69" s="846"/>
      <c r="AD69" s="846"/>
    </row>
    <row customHeight="1" ht="27">
      <c r="A70" s="845"/>
      <c r="B70" s="899">
        <v>53</v>
      </c>
      <c r="C70" s="843"/>
      <c r="D70" s="967"/>
      <c r="E70" s="843" t="s">
        <v>2193</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96</v>
      </c>
      <c r="R70" s="957"/>
      <c r="S70" s="957"/>
      <c r="T70" s="843"/>
      <c r="U70" s="843"/>
      <c r="V70" s="843" t="s">
        <v>2210</v>
      </c>
      <c r="W70" s="843"/>
      <c r="X70" s="843"/>
      <c r="Y70" s="1000"/>
      <c r="Z70" s="846"/>
      <c r="AA70" s="849"/>
      <c r="AB70" s="846"/>
      <c r="AC70" s="846"/>
      <c r="AD70" s="846"/>
    </row>
    <row customHeight="1" ht="36">
      <c r="A71" s="845"/>
      <c r="B71" s="899">
        <v>54</v>
      </c>
      <c r="C71" s="843"/>
      <c r="D71" s="967"/>
      <c r="E71" s="843" t="s">
        <v>2195</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114</v>
      </c>
      <c r="R71" s="957"/>
      <c r="S71" s="957"/>
      <c r="T71" s="843"/>
      <c r="U71" s="843"/>
      <c r="V71" s="843" t="s">
        <v>2211</v>
      </c>
      <c r="W71" s="843"/>
      <c r="X71" s="843"/>
      <c r="Y71" s="1000"/>
      <c r="Z71" s="846"/>
      <c r="AA71" s="849"/>
      <c r="AB71" s="846"/>
      <c r="AC71" s="846"/>
      <c r="AD71" s="846"/>
    </row>
    <row customHeight="1" ht="27">
      <c r="A72" s="845"/>
      <c r="B72" s="899">
        <v>55</v>
      </c>
      <c r="C72" s="843"/>
      <c r="D72" s="967"/>
      <c r="E72" s="843" t="s">
        <v>2197</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150</v>
      </c>
      <c r="R72" s="957"/>
      <c r="S72" s="957"/>
      <c r="T72" s="843"/>
      <c r="U72" s="843"/>
      <c r="V72" s="843" t="s">
        <v>2212</v>
      </c>
      <c r="W72" s="843"/>
      <c r="X72" s="843"/>
      <c r="Y72" s="1000"/>
      <c r="Z72" s="846"/>
      <c r="AA72" s="849"/>
      <c r="AB72" s="846"/>
      <c r="AC72" s="846"/>
      <c r="AD72" s="846"/>
    </row>
    <row customHeight="1" ht="36">
      <c r="A73" s="845"/>
      <c r="B73" s="899">
        <v>56</v>
      </c>
      <c r="C73" s="843"/>
      <c r="D73" s="967"/>
      <c r="E73" s="843" t="s">
        <v>2199</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151</v>
      </c>
      <c r="R73" s="957"/>
      <c r="S73" s="957"/>
      <c r="T73" s="843"/>
      <c r="U73" s="843"/>
      <c r="V73" s="843" t="s">
        <v>2213</v>
      </c>
      <c r="W73" s="843"/>
      <c r="X73" s="843"/>
      <c r="Y73" s="1000"/>
      <c r="Z73" s="846"/>
      <c r="AA73" s="849"/>
      <c r="AB73" s="846"/>
      <c r="AC73" s="846"/>
      <c r="AD73" s="846"/>
    </row>
    <row customHeight="1" ht="18">
      <c r="A74" s="845"/>
      <c r="B74" s="899">
        <v>57</v>
      </c>
      <c r="C74" s="843"/>
      <c r="D74" s="967"/>
      <c r="E74" s="843" t="s">
        <v>2208</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152</v>
      </c>
      <c r="R74" s="957"/>
      <c r="S74" s="957"/>
      <c r="T74" s="843"/>
      <c r="U74" s="843"/>
      <c r="V74" s="843" t="s">
        <v>2214</v>
      </c>
      <c r="W74" s="843"/>
      <c r="X74" s="843"/>
      <c r="Y74" s="1000"/>
      <c r="Z74" s="846"/>
      <c r="AA74" s="849"/>
      <c r="AB74" s="846"/>
      <c r="AC74" s="846"/>
      <c r="AD74" s="846"/>
    </row>
    <row customHeight="1" ht="18">
      <c r="A75" s="845"/>
      <c r="B75" s="899">
        <v>58</v>
      </c>
      <c r="C75" s="843"/>
      <c r="D75" s="967"/>
      <c r="E75" s="843"/>
      <c r="F75" s="843" t="s">
        <v>2193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96</v>
      </c>
      <c r="S75" s="957"/>
      <c r="T75" s="843"/>
      <c r="U75" s="843"/>
      <c r="V75" s="843"/>
      <c r="W75" s="843" t="s">
        <v>2215</v>
      </c>
      <c r="X75" s="843"/>
      <c r="Y75" s="1000"/>
      <c r="Z75" s="846"/>
      <c r="AA75" s="849"/>
      <c r="AB75" s="846"/>
      <c r="AC75" s="846"/>
      <c r="AD75" s="846"/>
    </row>
    <row customHeight="1" ht="36">
      <c r="A76" s="845"/>
      <c r="B76" s="899">
        <v>59</v>
      </c>
      <c r="C76" s="843"/>
      <c r="D76" s="967"/>
      <c r="E76" s="843"/>
      <c r="F76" s="843" t="s">
        <v>2195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2216</v>
      </c>
      <c r="X76" s="843"/>
      <c r="Y76" s="1000"/>
      <c r="Z76" s="846"/>
      <c r="AA76" s="849"/>
      <c r="AB76" s="846"/>
      <c r="AC76" s="846"/>
      <c r="AD76" s="846"/>
    </row>
    <row customHeight="1" ht="18">
      <c r="A77" s="845"/>
      <c r="B77" s="899">
        <v>60</v>
      </c>
      <c r="C77" s="843"/>
      <c r="D77" s="967"/>
      <c r="E77" s="843"/>
      <c r="F77" s="843" t="s">
        <v>2197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2217</v>
      </c>
      <c r="X77" s="843"/>
      <c r="Y77" s="1000"/>
      <c r="Z77" s="846"/>
      <c r="AA77" s="849"/>
      <c r="AB77" s="846"/>
      <c r="AC77" s="846"/>
      <c r="AD77" s="846"/>
    </row>
    <row customHeight="1" ht="72">
      <c r="A78" s="845"/>
      <c r="B78" s="899">
        <v>61</v>
      </c>
      <c r="C78" s="843" t="s">
        <v>2193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96</v>
      </c>
      <c r="P78" s="957"/>
      <c r="Q78" s="957"/>
      <c r="R78" s="957"/>
      <c r="S78" s="957"/>
      <c r="T78" s="843" t="s">
        <v>652</v>
      </c>
      <c r="U78" s="843"/>
      <c r="V78" s="843"/>
      <c r="W78" s="843"/>
      <c r="X78" s="843"/>
      <c r="Y78" s="1000"/>
      <c r="Z78" s="846" t="s">
        <v>2218</v>
      </c>
      <c r="AA78" s="849"/>
      <c r="AB78" s="846"/>
      <c r="AC78" s="846"/>
      <c r="AD78" s="846"/>
    </row>
    <row customHeight="1" ht="36">
      <c r="A79" s="845"/>
      <c r="B79" s="899">
        <v>62</v>
      </c>
      <c r="C79" s="843" t="s">
        <v>2195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2219</v>
      </c>
      <c r="U79" s="843"/>
      <c r="V79" s="843"/>
      <c r="W79" s="843"/>
      <c r="X79" s="843"/>
      <c r="Y79" s="1000"/>
      <c r="Z79" s="846" t="s">
        <v>2220</v>
      </c>
      <c r="AA79" s="849"/>
      <c r="AB79" s="846"/>
      <c r="AC79" s="846"/>
      <c r="AD79" s="846"/>
    </row>
    <row customHeight="1" ht="45">
      <c r="A80" s="845"/>
      <c r="B80" s="899">
        <v>63</v>
      </c>
      <c r="C80" s="843" t="s">
        <v>2197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2221</v>
      </c>
      <c r="U80" s="843"/>
      <c r="V80" s="843"/>
      <c r="W80" s="843"/>
      <c r="X80" s="843"/>
      <c r="Y80" s="1000"/>
      <c r="Z80" s="846" t="s">
        <v>2222</v>
      </c>
      <c r="AA80" s="849"/>
      <c r="AB80" s="846"/>
      <c r="AC80" s="846"/>
      <c r="AD80" s="846"/>
    </row>
    <row customHeight="1" ht="36">
      <c r="A81" s="845"/>
      <c r="B81" s="899">
        <v>64</v>
      </c>
      <c r="C81" s="843" t="s">
        <v>2199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2105</v>
      </c>
      <c r="P81" s="957"/>
      <c r="Q81" s="957"/>
      <c r="R81" s="957"/>
      <c r="S81" s="957"/>
      <c r="T81" s="843" t="s">
        <v>2223</v>
      </c>
      <c r="U81" s="843"/>
      <c r="V81" s="843"/>
      <c r="W81" s="843"/>
      <c r="X81" s="843"/>
      <c r="Y81" s="1000"/>
      <c r="Z81" s="846" t="s">
        <v>2224</v>
      </c>
      <c r="AA81" s="849"/>
      <c r="AB81" s="846"/>
      <c r="AC81" s="846"/>
      <c r="AD81" s="846"/>
    </row>
    <row customHeight="1" ht="90">
      <c r="A82" s="845"/>
      <c r="B82" s="899">
        <v>65</v>
      </c>
      <c r="C82" s="843" t="s">
        <v>2208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2225</v>
      </c>
      <c r="U82" s="843"/>
      <c r="V82" s="843"/>
      <c r="W82" s="843"/>
      <c r="X82" s="843"/>
      <c r="Y82" s="1000"/>
      <c r="Z82" s="846" t="s">
        <v>2226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2114</v>
      </c>
      <c r="P83" s="957"/>
      <c r="Q83" s="957"/>
      <c r="R83" s="957"/>
      <c r="S83" s="957"/>
      <c r="T83" s="843" t="s">
        <v>2227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2228</v>
      </c>
      <c r="P84" s="957"/>
      <c r="Q84" s="957"/>
      <c r="R84" s="957"/>
      <c r="S84" s="957"/>
      <c r="T84" s="843" t="s">
        <v>2229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2118</v>
      </c>
      <c r="P85" s="957"/>
      <c r="Q85" s="957"/>
      <c r="R85" s="957"/>
      <c r="S85" s="957"/>
      <c r="T85" s="843" t="s">
        <v>2230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2231</v>
      </c>
      <c r="P86" s="957"/>
      <c r="Q86" s="957"/>
      <c r="R86" s="957"/>
      <c r="S86" s="957"/>
      <c r="T86" s="843" t="s">
        <v>2232</v>
      </c>
      <c r="U86" s="843"/>
      <c r="V86" s="843"/>
      <c r="W86" s="843"/>
      <c r="X86" s="843"/>
      <c r="Y86" s="1000"/>
      <c r="Z86" s="846"/>
      <c r="AA86" s="849"/>
      <c r="AB86" s="846"/>
      <c r="AC86" s="846"/>
      <c r="AD86" s="846"/>
    </row>
    <row customHeight="1" ht="36">
      <c r="A87" s="845"/>
      <c r="B87" s="899">
        <v>70</v>
      </c>
      <c r="C87" s="843" t="s">
        <v>2233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2234</v>
      </c>
      <c r="U87" s="843"/>
      <c r="V87" s="843"/>
      <c r="W87" s="843"/>
      <c r="X87" s="843"/>
      <c r="Y87" s="1000"/>
      <c r="Z87" s="846"/>
      <c r="AA87" s="849"/>
      <c r="AB87" s="846"/>
      <c r="AC87" s="846"/>
      <c r="AD87" s="846"/>
    </row>
    <row customHeight="1" ht="18">
      <c r="A88" s="845"/>
      <c r="B88" s="899">
        <v>71</v>
      </c>
      <c r="C88" s="843" t="s">
        <v>2235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684</v>
      </c>
      <c r="U88" s="843"/>
      <c r="V88" s="843"/>
      <c r="W88" s="843"/>
      <c r="X88" s="843"/>
      <c r="Y88" s="1000"/>
      <c r="Z88" s="846"/>
      <c r="AA88" s="849"/>
      <c r="AB88" s="846"/>
      <c r="AC88" s="846"/>
      <c r="AD88" s="846"/>
    </row>
    <row customHeight="1" ht="18">
      <c r="A89" s="845"/>
      <c r="B89" s="899">
        <v>72</v>
      </c>
      <c r="C89" s="843" t="s">
        <v>2236</v>
      </c>
      <c r="D89" s="967" t="s">
        <v>2233</v>
      </c>
      <c r="E89" s="843" t="s">
        <v>2233</v>
      </c>
      <c r="F89" s="843" t="s">
        <v>2199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692</v>
      </c>
      <c r="U89" s="843" t="s">
        <v>692</v>
      </c>
      <c r="V89" s="843" t="s">
        <v>692</v>
      </c>
      <c r="W89" s="843" t="s">
        <v>692</v>
      </c>
      <c r="X89" s="843"/>
      <c r="Y89" s="1000"/>
      <c r="Z89" s="846"/>
      <c r="AA89" s="849"/>
      <c r="AB89" s="846"/>
      <c r="AC89" s="846"/>
      <c r="AD89" s="846"/>
    </row>
    <row customHeight="1" ht="27">
      <c r="A90" s="845"/>
      <c r="B90" s="899">
        <v>73</v>
      </c>
      <c r="C90" s="843" t="s">
        <v>2237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694</v>
      </c>
      <c r="U90" s="843"/>
      <c r="V90" s="843"/>
      <c r="W90" s="843"/>
      <c r="X90" s="843"/>
      <c r="Y90" s="1000"/>
      <c r="Z90" s="846"/>
      <c r="AA90" s="849"/>
      <c r="AB90" s="846"/>
      <c r="AC90" s="846"/>
      <c r="AD90" s="846"/>
    </row>
    <row customHeight="1" ht="18">
      <c r="A91" s="845"/>
      <c r="B91" s="899">
        <v>74</v>
      </c>
      <c r="C91" s="843"/>
      <c r="D91" s="967" t="s">
        <v>2235</v>
      </c>
      <c r="E91" s="843" t="s">
        <v>2235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154</v>
      </c>
      <c r="Q91" s="957" t="s">
        <v>154</v>
      </c>
      <c r="R91" s="957"/>
      <c r="S91" s="957"/>
      <c r="T91" s="843"/>
      <c r="U91" s="843" t="s">
        <v>2238</v>
      </c>
      <c r="V91" s="843" t="s">
        <v>2238</v>
      </c>
      <c r="W91" s="843"/>
      <c r="X91" s="843"/>
      <c r="Y91" s="1000"/>
      <c r="Z91" s="846"/>
      <c r="AA91" s="849"/>
      <c r="AB91" s="846"/>
      <c r="AC91" s="846"/>
      <c r="AD91" s="846"/>
    </row>
    <row customHeight="1" ht="27">
      <c r="A92" s="845"/>
      <c r="B92" s="899">
        <v>75</v>
      </c>
      <c r="C92" s="843"/>
      <c r="D92" s="967" t="s">
        <v>2236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2239</v>
      </c>
      <c r="V92" s="843"/>
      <c r="W92" s="843"/>
      <c r="X92" s="843"/>
      <c r="Y92" s="1000"/>
      <c r="Z92" s="846"/>
      <c r="AA92" s="849" t="s">
        <v>2240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2146</v>
      </c>
      <c r="Q93" s="957"/>
      <c r="R93" s="957"/>
      <c r="S93" s="957"/>
      <c r="T93" s="843"/>
      <c r="U93" s="843" t="s">
        <v>2241</v>
      </c>
      <c r="V93" s="843"/>
      <c r="W93" s="843"/>
      <c r="X93" s="843"/>
      <c r="Y93" s="1000"/>
      <c r="Z93" s="846"/>
      <c r="AA93" s="849" t="s">
        <v>2242</v>
      </c>
      <c r="AB93" s="846"/>
      <c r="AC93" s="846"/>
      <c r="AD93" s="846"/>
    </row>
    <row customHeight="1" ht="45">
      <c r="A94" s="845"/>
      <c r="B94" s="899">
        <v>77</v>
      </c>
      <c r="C94" s="843"/>
      <c r="D94" s="967" t="s">
        <v>2237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1499</v>
      </c>
      <c r="Q94" s="957"/>
      <c r="R94" s="957"/>
      <c r="S94" s="957"/>
      <c r="T94" s="843"/>
      <c r="U94" s="843" t="s">
        <v>2243</v>
      </c>
      <c r="V94" s="843"/>
      <c r="W94" s="843"/>
      <c r="X94" s="843"/>
      <c r="Y94" s="1000"/>
      <c r="Z94" s="846"/>
      <c r="AA94" s="849" t="s">
        <v>2244</v>
      </c>
      <c r="AB94" s="846"/>
      <c r="AC94" s="846"/>
      <c r="AD94" s="846"/>
    </row>
    <row customHeight="1" ht="99">
      <c r="A95" s="845"/>
      <c r="B95" s="899">
        <v>78</v>
      </c>
      <c r="C95" s="843" t="s">
        <v>2245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1499</v>
      </c>
      <c r="P95" s="957"/>
      <c r="Q95" s="957"/>
      <c r="R95" s="957"/>
      <c r="S95" s="957"/>
      <c r="T95" s="843" t="s">
        <v>2246</v>
      </c>
      <c r="U95" s="843"/>
      <c r="V95" s="843"/>
      <c r="W95" s="843"/>
      <c r="X95" s="843"/>
      <c r="Y95" s="1000"/>
      <c r="Z95" s="846"/>
      <c r="AA95" s="849"/>
      <c r="AB95" s="846"/>
      <c r="AC95" s="846"/>
      <c r="AD95" s="846"/>
    </row>
    <row customHeight="1" ht="99">
      <c r="A96" s="845"/>
      <c r="B96" s="899">
        <v>79</v>
      </c>
      <c r="C96" s="843" t="s">
        <v>1185</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1505</v>
      </c>
      <c r="P96" s="957"/>
      <c r="Q96" s="957"/>
      <c r="R96" s="957"/>
      <c r="S96" s="957"/>
      <c r="T96" s="843" t="s">
        <v>2247</v>
      </c>
      <c r="U96" s="843"/>
      <c r="V96" s="843"/>
      <c r="W96" s="843"/>
      <c r="X96" s="843"/>
      <c r="Y96" s="1000"/>
      <c r="Z96" s="846" t="s">
        <v>2248</v>
      </c>
      <c r="AA96" s="849"/>
      <c r="AB96" s="846"/>
      <c r="AC96" s="846"/>
      <c r="AD96" s="846"/>
    </row>
    <row customHeight="1" ht="63">
      <c r="A97" s="845"/>
      <c r="B97" s="899">
        <v>80</v>
      </c>
      <c r="C97" s="843" t="s">
        <v>2249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1517</v>
      </c>
      <c r="P97" s="957"/>
      <c r="Q97" s="957"/>
      <c r="R97" s="957"/>
      <c r="S97" s="957"/>
      <c r="T97" s="843" t="s">
        <v>2250</v>
      </c>
      <c r="U97" s="843"/>
      <c r="V97" s="843"/>
      <c r="W97" s="843"/>
      <c r="X97" s="843"/>
      <c r="Y97" s="1000"/>
      <c r="Z97" s="846" t="s">
        <v>2251</v>
      </c>
      <c r="AA97" s="849"/>
      <c r="AB97" s="846"/>
      <c r="AC97" s="846"/>
      <c r="AD97" s="846"/>
    </row>
    <row customHeight="1" ht="63">
      <c r="A98" s="845"/>
      <c r="B98" s="899">
        <v>81</v>
      </c>
      <c r="C98" s="843" t="s">
        <v>2252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1531</v>
      </c>
      <c r="P98" s="957"/>
      <c r="Q98" s="957"/>
      <c r="R98" s="957"/>
      <c r="S98" s="957"/>
      <c r="T98" s="843" t="s">
        <v>2253</v>
      </c>
      <c r="U98" s="843"/>
      <c r="V98" s="843"/>
      <c r="W98" s="843"/>
      <c r="X98" s="843"/>
      <c r="Y98" s="1000"/>
      <c r="Z98" s="846" t="s">
        <v>2251</v>
      </c>
      <c r="AA98" s="849"/>
      <c r="AB98" s="846"/>
      <c r="AC98" s="846"/>
      <c r="AD98" s="846"/>
    </row>
    <row customHeight="1" ht="90">
      <c r="A99" s="845"/>
      <c r="B99" s="899">
        <v>82</v>
      </c>
      <c r="C99" s="843" t="s">
        <v>2254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1543</v>
      </c>
      <c r="P99" s="957"/>
      <c r="Q99" s="957"/>
      <c r="R99" s="957"/>
      <c r="S99" s="957"/>
      <c r="T99" s="843" t="s">
        <v>2255</v>
      </c>
      <c r="U99" s="843"/>
      <c r="V99" s="843"/>
      <c r="W99" s="843"/>
      <c r="X99" s="843"/>
      <c r="Y99" s="1000"/>
      <c r="Z99" s="846" t="s">
        <v>649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2256</v>
      </c>
      <c r="P100" s="957"/>
      <c r="Q100" s="957"/>
      <c r="R100" s="957"/>
      <c r="S100" s="957"/>
      <c r="T100" s="843" t="s">
        <v>2257</v>
      </c>
      <c r="U100" s="843"/>
      <c r="V100" s="843"/>
      <c r="W100" s="843"/>
      <c r="X100" s="843"/>
      <c r="Y100" s="1000"/>
      <c r="Z100" s="846" t="s">
        <v>649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2258</v>
      </c>
      <c r="P101" s="957"/>
      <c r="Q101" s="957"/>
      <c r="R101" s="957"/>
      <c r="S101" s="957"/>
      <c r="T101" s="843" t="s">
        <v>2259</v>
      </c>
      <c r="U101" s="843"/>
      <c r="V101" s="843"/>
      <c r="W101" s="843"/>
      <c r="X101" s="843"/>
      <c r="Y101" s="1000"/>
      <c r="Z101" s="846" t="s">
        <v>649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1696</v>
      </c>
      <c r="B148" s="845"/>
      <c r="C148" s="843" t="s">
        <v>2260</v>
      </c>
      <c r="D148" s="843" t="s">
        <v>1599</v>
      </c>
      <c r="E148" s="843" t="s">
        <v>1698</v>
      </c>
      <c r="F148" s="843" t="s">
        <v>2261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2262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2263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1700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1703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1708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F8BE8-6339-B52F-3B99-0EA735EAFD5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2264</v>
      </c>
      <c r="M5" s="2603"/>
      <c r="N5" s="2603"/>
      <c r="O5" s="2603"/>
      <c r="P5" s="2603"/>
      <c r="Q5" s="2603"/>
      <c r="R5" s="2603"/>
      <c r="S5" s="2603"/>
      <c r="T5" s="2603"/>
      <c r="U5" s="2603"/>
      <c r="V5" s="1243"/>
      <c r="AD5" s="1155">
        <v>64</v>
      </c>
    </row>
    <row customHeight="1" ht="14.699999999999998">
      <c r="J6" s="376"/>
      <c r="K6" s="376"/>
      <c r="L6" s="2604" t="str">
        <f>IF(org=0,"Не определено",org)</f>
        <v>АО "Мурманэнергосбыт"</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тарифному регулированию Мурманской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440</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441</v>
      </c>
      <c r="N10" s="304"/>
      <c r="O10" s="2251" t="str">
        <f>IF(TITLE_NUMBER_PR_CHANGE="",IF(TITLE_NUMBER_PR="","",TITLE_NUMBER_PR),TITLE_NUMBER_PR_CHANGE)</f>
        <v>53/113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https://npa.gov-murman.ru/bitrix/components/b1team/govmurman.element.file/download.php?ID=559434&amp;FID=881206</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444</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319</v>
      </c>
      <c r="M14" s="2127"/>
      <c r="N14" s="2127"/>
      <c r="O14" s="2127"/>
      <c r="P14" s="2127"/>
      <c r="Q14" s="2127"/>
      <c r="R14" s="2127"/>
      <c r="S14" s="2127"/>
      <c r="T14" s="2127"/>
      <c r="U14" s="2127"/>
      <c r="V14" s="2127"/>
      <c r="W14" s="2127"/>
      <c r="X14" s="2127" t="s">
        <v>320</v>
      </c>
      <c r="AD14" s="1155">
        <v>14</v>
      </c>
    </row>
    <row customHeight="1" ht="14.699999999999998">
      <c r="J15" s="376"/>
      <c r="K15" s="376"/>
      <c r="L15" s="2273" t="s">
        <v>91</v>
      </c>
      <c r="M15" s="2209" t="s">
        <v>445</v>
      </c>
      <c r="N15" s="301"/>
      <c r="O15" s="2274" t="s">
        <v>2265</v>
      </c>
      <c r="P15" s="2275"/>
      <c r="Q15" s="2275"/>
      <c r="R15" s="2275"/>
      <c r="S15" s="2275"/>
      <c r="T15" s="2275"/>
      <c r="U15" s="2276"/>
      <c r="V15" s="2277" t="s">
        <v>447</v>
      </c>
      <c r="W15" s="2280" t="s">
        <v>1182</v>
      </c>
      <c r="X15" s="2127"/>
      <c r="AD15" s="1155">
        <v>14</v>
      </c>
    </row>
    <row customHeight="1" ht="35.699999999999996">
      <c r="J16" s="376"/>
      <c r="K16" s="376"/>
      <c r="L16" s="2273"/>
      <c r="M16" s="2209"/>
      <c r="N16" s="1031"/>
      <c r="O16" s="2260" t="s">
        <v>450</v>
      </c>
      <c r="P16" s="2260" t="s">
        <v>451</v>
      </c>
      <c r="Q16" s="2262" t="s">
        <v>452</v>
      </c>
      <c r="R16" s="2263"/>
      <c r="S16" s="2262" t="s">
        <v>465</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461</v>
      </c>
      <c r="R17" s="1222" t="s">
        <v>462</v>
      </c>
      <c r="S17" s="1292" t="s">
        <v>463</v>
      </c>
      <c r="T17" s="2270" t="s">
        <v>464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415</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416</v>
      </c>
      <c r="N20" s="300"/>
      <c r="O20" s="2606" t="str">
        <f>INDEX(PT_DIFFERENTIATION_TER,MATCH(B19,PT_DIFFERENTIATION_TER_ID,0))</f>
        <v/>
      </c>
      <c r="P20" s="2606"/>
      <c r="Q20" s="2606"/>
      <c r="R20" s="2606"/>
      <c r="S20" s="2606"/>
      <c r="T20" s="2606"/>
      <c r="U20" s="2606"/>
      <c r="V20" s="2606"/>
      <c r="W20" s="2606"/>
      <c r="X20" s="1258" t="s">
        <v>417</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418</v>
      </c>
      <c r="N21" s="300"/>
      <c r="O21" s="2606" t="str">
        <f>INDEX(PT_DIFFERENTIATION_CS,MATCH(C19,PT_DIFFERENTIATION_CS_ID,0))</f>
        <v/>
      </c>
      <c r="P21" s="2606"/>
      <c r="Q21" s="2606"/>
      <c r="R21" s="2606"/>
      <c r="S21" s="2606"/>
      <c r="T21" s="2606"/>
      <c r="U21" s="2606"/>
      <c r="V21" s="2606"/>
      <c r="W21" s="2606"/>
      <c r="X21" s="1258" t="s">
        <v>419</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420</v>
      </c>
      <c r="N22" s="300"/>
      <c r="O22" s="2606" t="str">
        <f>INDEX(PT_DIFFERENTIATION_IST_TE,MATCH(D19,PT_DIFFERENTIATION_IST_TE_ID,0))</f>
        <v/>
      </c>
      <c r="P22" s="2606"/>
      <c r="Q22" s="2606"/>
      <c r="R22" s="2606"/>
      <c r="S22" s="2606"/>
      <c r="T22" s="2606"/>
      <c r="U22" s="2606"/>
      <c r="V22" s="2606"/>
      <c r="W22" s="2606"/>
      <c r="X22" s="1258" t="s">
        <v>421</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423</v>
      </c>
      <c r="N23" s="300"/>
      <c r="O23" s="2305"/>
      <c r="P23" s="2305"/>
      <c r="Q23" s="2305"/>
      <c r="R23" s="2305"/>
      <c r="S23" s="2305"/>
      <c r="T23" s="2305"/>
      <c r="U23" s="2305"/>
      <c r="V23" s="2305"/>
      <c r="W23" s="2305"/>
      <c r="X23" s="1258" t="s">
        <v>424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426</v>
      </c>
      <c r="N24" s="300"/>
      <c r="O24" s="2245"/>
      <c r="P24" s="2246"/>
      <c r="Q24" s="2246"/>
      <c r="R24" s="2246"/>
      <c r="S24" s="2246"/>
      <c r="T24" s="2246"/>
      <c r="U24" s="2246"/>
      <c r="V24" s="2246"/>
      <c r="W24" s="2247"/>
      <c r="X24" s="1258" t="s">
        <v>427</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429</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430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431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432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604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2266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2267</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821</v>
      </c>
      <c r="M35" s="2285" t="s">
        <v>2268</v>
      </c>
      <c r="N35" s="2285"/>
      <c r="O35" s="2285"/>
      <c r="P35" s="2285"/>
      <c r="Q35" s="2285"/>
      <c r="R35" s="2285"/>
      <c r="S35" s="2285"/>
      <c r="T35" s="2285"/>
      <c r="U35" s="2285"/>
      <c r="V35" s="2285"/>
      <c r="W35" s="2285"/>
      <c r="X35" s="2285"/>
      <c r="AD35" s="1155">
        <v>27</v>
      </c>
    </row>
    <row customHeight="1" ht="109.19999999999999">
      <c r="H36" s="537"/>
      <c r="I36" s="1303"/>
      <c r="M36" s="2285" t="s">
        <v>2269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85</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319CF-B143-367D-AAA8-FD0B65240E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80A48-C928-7548-C1F8-C559560CC6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2C273-0629-CD68-2A38-47673EC29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8FF6B-6CD8-2F88-39C9-4504E14C66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32207-0938-8271-BA1D-8289513B94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DB9A8-1318-46AD-1188-D345707A04D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АО "Мурманэнергосбыт"</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319</v>
      </c>
      <c r="E8" s="2205"/>
      <c r="F8" s="2205"/>
      <c r="G8" s="2208" t="s">
        <v>320</v>
      </c>
      <c r="J8" s="455">
        <v>11</v>
      </c>
    </row>
    <row customHeight="1" ht="11.549999999999999">
      <c r="A9" s="457"/>
      <c r="B9" s="502"/>
      <c r="C9" s="457"/>
      <c r="D9" s="472" t="s">
        <v>91</v>
      </c>
      <c r="E9" s="446" t="s">
        <v>321</v>
      </c>
      <c r="F9" s="446" t="s">
        <v>322</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323</v>
      </c>
      <c r="F11" s="1011" t="str">
        <f>IF(region_name="","",region_name)</f>
        <v>Мурманская область</v>
      </c>
      <c r="G11" s="1012" t="s">
        <v>324</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325</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326</v>
      </c>
      <c r="E14" s="1010" t="s">
        <v>327</v>
      </c>
      <c r="F14" s="1011" t="str">
        <f>IF(inn="","",inn)</f>
        <v>5190907139</v>
      </c>
      <c r="G14" s="1012" t="s">
        <v>328</v>
      </c>
      <c r="H14" s="475"/>
      <c r="J14" s="455">
        <v>0</v>
      </c>
    </row>
    <row customHeight="1" ht="22.5" hidden="1">
      <c r="A15" s="457"/>
      <c r="B15" s="502"/>
      <c r="C15" s="457"/>
      <c r="D15" s="1009" t="s">
        <v>329</v>
      </c>
      <c r="E15" s="1010" t="s">
        <v>330</v>
      </c>
      <c r="F15" s="1011" t="str">
        <f>IF(kpp="","",kpp)</f>
        <v>519001001</v>
      </c>
      <c r="G15" s="1012" t="s">
        <v>331</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93</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94</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332</v>
      </c>
      <c r="B19" s="502"/>
      <c r="C19" s="2213"/>
      <c r="D19" s="445" t="str">
        <f>A19</f>
        <v>5.1</v>
      </c>
      <c r="E19" s="442" t="s">
        <v>333</v>
      </c>
      <c r="F19" s="443" t="s">
        <v>325</v>
      </c>
      <c r="G19" s="444" t="s">
        <v>334</v>
      </c>
      <c r="H19" s="475"/>
      <c r="I19" s="852"/>
      <c r="J19" s="455">
        <v>0</v>
      </c>
    </row>
    <row customHeight="1" ht="24" hidden="1">
      <c r="A20" s="2202"/>
      <c r="B20" s="502"/>
      <c r="C20" s="2213"/>
      <c r="D20" s="440" t="str">
        <f>D19&amp;".1"</f>
        <v>5.1.1</v>
      </c>
      <c r="E20" s="439" t="s">
        <v>335</v>
      </c>
      <c r="F20" s="881" t="s">
        <v>28</v>
      </c>
      <c r="G20" s="474"/>
      <c r="H20" s="475"/>
      <c r="I20" s="852"/>
      <c r="J20" s="455">
        <v>0</v>
      </c>
    </row>
    <row customHeight="1" ht="22.5" hidden="1">
      <c r="A21" s="2202"/>
      <c r="B21" s="502"/>
      <c r="C21" s="2213"/>
      <c r="D21" s="440" t="str">
        <f>D19&amp;".2"</f>
        <v>5.1.2</v>
      </c>
      <c r="E21" s="439" t="s">
        <v>336</v>
      </c>
      <c r="F21" s="1733" t="s">
        <v>28</v>
      </c>
      <c r="G21" s="444" t="s">
        <v>337</v>
      </c>
      <c r="H21" s="475"/>
      <c r="I21" s="852"/>
      <c r="J21" s="455">
        <v>0</v>
      </c>
    </row>
    <row customHeight="1" ht="22.5" hidden="1">
      <c r="A22" s="2202"/>
      <c r="B22" s="502"/>
      <c r="C22" s="2213"/>
      <c r="D22" s="440" t="str">
        <f>D19&amp;".3"</f>
        <v>5.1.3</v>
      </c>
      <c r="E22" s="439" t="s">
        <v>338</v>
      </c>
      <c r="F22" s="881" t="s">
        <v>28</v>
      </c>
      <c r="G22" s="474"/>
      <c r="H22" s="475"/>
      <c r="I22" s="852"/>
      <c r="J22" s="455">
        <v>0</v>
      </c>
    </row>
    <row customHeight="1" ht="22.5" hidden="1">
      <c r="A23" s="2202"/>
      <c r="B23" s="502"/>
      <c r="C23" s="2213"/>
      <c r="D23" s="440" t="str">
        <f>D19&amp;".4"</f>
        <v>5.1.4</v>
      </c>
      <c r="E23" s="439" t="s">
        <v>339</v>
      </c>
      <c r="F23" s="881" t="s">
        <v>28</v>
      </c>
      <c r="G23" s="444" t="s">
        <v>340</v>
      </c>
      <c r="H23" s="475"/>
      <c r="I23" s="852"/>
      <c r="J23" s="455">
        <v>0</v>
      </c>
    </row>
    <row customHeight="1" ht="22.5" hidden="1">
      <c r="A24" s="1978"/>
      <c r="B24" s="502"/>
      <c r="C24" s="492"/>
      <c r="D24" s="467"/>
      <c r="E24" s="1168" t="s">
        <v>341</v>
      </c>
      <c r="F24" s="468"/>
      <c r="G24" s="469"/>
      <c r="H24" s="475"/>
      <c r="I24" s="852"/>
      <c r="J24" s="455">
        <v>0</v>
      </c>
    </row>
    <row s="501" customFormat="1" customHeight="1" ht="24.75" hidden="1">
      <c r="A25" s="457"/>
      <c r="B25" s="502"/>
      <c r="C25" s="502"/>
      <c r="D25" s="1006" t="s">
        <v>93</v>
      </c>
      <c r="E25" s="1008" t="s">
        <v>342</v>
      </c>
      <c r="F25" s="1013" t="s">
        <v>325</v>
      </c>
      <c r="G25" s="1008"/>
      <c r="J25" s="501">
        <v>0</v>
      </c>
    </row>
    <row s="501" customFormat="1" customHeight="1" ht="11.25" hidden="1">
      <c r="A26" s="457"/>
      <c r="B26" s="502"/>
      <c r="C26" s="502"/>
      <c r="D26" s="1006" t="s">
        <v>343</v>
      </c>
      <c r="E26" s="1007" t="s">
        <v>344</v>
      </c>
      <c r="F26" s="1013" t="s">
        <v>325</v>
      </c>
      <c r="G26" s="1008"/>
      <c r="J26" s="501">
        <v>0</v>
      </c>
    </row>
    <row s="501" customFormat="1" customHeight="1" ht="11.25" hidden="1">
      <c r="A27" s="457"/>
      <c r="B27" s="502"/>
      <c r="C27" s="502"/>
      <c r="D27" s="1006" t="s">
        <v>345</v>
      </c>
      <c r="E27" s="1014" t="s">
        <v>346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347</v>
      </c>
      <c r="E28" s="1014" t="s">
        <v>348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349</v>
      </c>
      <c r="E29" s="1014" t="s">
        <v>350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351</v>
      </c>
      <c r="E30" s="1007" t="s">
        <v>352</v>
      </c>
      <c r="F30" s="1015"/>
      <c r="G30" s="1008"/>
      <c r="J30" s="501">
        <v>0</v>
      </c>
    </row>
    <row s="501" customFormat="1" customHeight="1" ht="11.25" hidden="1">
      <c r="A31" s="457"/>
      <c r="B31" s="502"/>
      <c r="C31" s="502"/>
      <c r="D31" s="1006" t="s">
        <v>353</v>
      </c>
      <c r="E31" s="1007" t="s">
        <v>354</v>
      </c>
      <c r="F31" s="1015"/>
      <c r="G31" s="1008"/>
      <c r="J31" s="501">
        <v>0</v>
      </c>
    </row>
    <row s="501" customFormat="1" customHeight="1" ht="11.25" hidden="1">
      <c r="A32" s="457"/>
      <c r="B32" s="502"/>
      <c r="C32" s="502"/>
      <c r="D32" s="1006" t="s">
        <v>355</v>
      </c>
      <c r="E32" s="1007" t="s">
        <v>356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325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357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357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325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358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359</v>
      </c>
      <c r="H44" s="475"/>
      <c r="J44" s="455">
        <v>22</v>
      </c>
    </row>
    <row customHeight="1" ht="23.25">
      <c r="A45" s="457"/>
      <c r="B45" s="502"/>
      <c r="C45" s="457"/>
      <c r="D45" s="440">
        <f>D44+1</f>
        <v>11</v>
      </c>
      <c r="E45" s="438" t="s">
        <v>360</v>
      </c>
      <c r="F45" s="443" t="s">
        <v>325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361</v>
      </c>
      <c r="H46" s="475"/>
      <c r="J46" s="455">
        <v>23</v>
      </c>
    </row>
    <row customHeight="1" ht="24">
      <c r="A47" s="2202"/>
      <c r="B47" s="502"/>
      <c r="C47" s="492"/>
      <c r="D47" s="440" t="str">
        <f>D45&amp;".2"</f>
        <v>11.2</v>
      </c>
      <c r="E47" s="442" t="s">
        <v>362</v>
      </c>
      <c r="F47" s="490"/>
      <c r="G47" s="437" t="s">
        <v>363</v>
      </c>
      <c r="H47" s="475"/>
      <c r="J47" s="455">
        <v>23</v>
      </c>
    </row>
    <row customHeight="1" ht="24">
      <c r="A48" s="2202"/>
      <c r="B48" s="502"/>
      <c r="C48" s="492"/>
      <c r="D48" s="440" t="str">
        <f>D45&amp;".3"</f>
        <v>11.3</v>
      </c>
      <c r="E48" s="442" t="s">
        <v>364</v>
      </c>
      <c r="F48" s="490"/>
      <c r="G48" s="437" t="s">
        <v>365</v>
      </c>
      <c r="H48" s="475"/>
      <c r="J48" s="455">
        <v>23</v>
      </c>
    </row>
    <row customHeight="1" ht="24">
      <c r="A49" s="2202"/>
      <c r="B49" s="502"/>
      <c r="C49" s="492"/>
      <c r="D49" s="440" t="str">
        <f>IF(TEMPLATE_SPHERE="TKO",D45&amp;".0",D45&amp;".4")</f>
        <v>11.4</v>
      </c>
      <c r="E49" s="436" t="s">
        <v>366</v>
      </c>
      <c r="F49" s="1685"/>
      <c r="G49" s="1762" t="s">
        <v>367</v>
      </c>
      <c r="H49" s="475"/>
      <c r="J49" s="455">
        <v>23</v>
      </c>
    </row>
    <row customHeight="1" ht="24">
      <c r="A50" s="457"/>
      <c r="B50" s="502"/>
      <c r="C50" s="457"/>
      <c r="D50" s="467"/>
      <c r="E50" s="415" t="s">
        <v>368</v>
      </c>
      <c r="F50" s="468"/>
      <c r="G50" s="1762" t="s">
        <v>369</v>
      </c>
      <c r="H50" s="476"/>
      <c r="J50" s="455">
        <v>23</v>
      </c>
    </row>
    <row customHeight="1" ht="24">
      <c r="A51" s="858"/>
      <c r="B51" s="502"/>
      <c r="C51" s="492"/>
      <c r="D51" s="440">
        <f>D45+1</f>
        <v>12</v>
      </c>
      <c r="E51" s="528" t="s">
        <v>370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85</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0FD68-9B5E-2F58-6986-AACE466D5E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97077-C814-D5A1-6FBE-BC9DE14F70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FE5BD-AD48-EA9C-1D82-550D277CDC7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558C8-6F58-F9A8-B26F-A9849E5B1D3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2270</v>
      </c>
      <c r="B1" s="2616" t="s">
        <v>2271</v>
      </c>
      <c r="C1" s="2617" t="s">
        <v>2272</v>
      </c>
      <c r="D1" s="2618"/>
      <c r="E1" s="836" t="s">
        <v>2273</v>
      </c>
    </row>
    <row customHeight="1" ht="11.25">
      <c r="A2" s="2619"/>
      <c r="B2" s="765" t="s">
        <v>26</v>
      </c>
      <c r="C2" s="753"/>
      <c r="D2" s="764"/>
      <c r="E2" s="836"/>
    </row>
    <row customHeight="1" ht="11.25">
      <c r="A3" s="2620"/>
      <c r="B3" s="2621" t="s">
        <v>33</v>
      </c>
      <c r="C3" s="753"/>
      <c r="D3" s="764"/>
      <c r="E3" s="836"/>
    </row>
    <row customHeight="1" ht="11.25">
      <c r="A4" s="2622"/>
      <c r="B4" s="766" t="s">
        <v>1696</v>
      </c>
      <c r="C4" s="753"/>
      <c r="D4" s="764"/>
      <c r="E4" s="836"/>
    </row>
    <row customHeight="1" ht="11.25">
      <c r="A5" s="2623"/>
      <c r="B5" s="766" t="s">
        <v>1690</v>
      </c>
      <c r="C5" s="2624" t="s">
        <v>2037</v>
      </c>
      <c r="D5" s="2625" t="s">
        <v>2274</v>
      </c>
      <c r="E5" s="836"/>
    </row>
    <row s="1850" customFormat="1" customHeight="1" ht="11.25">
      <c r="A6" s="2626"/>
      <c r="B6" s="766" t="s">
        <v>1700</v>
      </c>
      <c r="C6" s="753"/>
      <c r="D6" s="764"/>
      <c r="E6" s="836"/>
    </row>
    <row customHeight="1" ht="11.25">
      <c r="A7" s="2627"/>
      <c r="B7" s="766" t="s">
        <v>1708</v>
      </c>
      <c r="C7" s="753"/>
      <c r="D7" s="764"/>
      <c r="E7" s="836"/>
    </row>
    <row customHeight="1" ht="11.25">
      <c r="A8" s="756"/>
      <c r="B8" s="766" t="s">
        <v>1703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2DC88-22B8-C858-6738-BE9DD0FBED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B29A9-7C6B-9686-AC98-3CF572534A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6C8D8-A698-DA1B-07D8-5EC01D337D18}" mc:Ignorable="x14ac xr xr2 xr3">
  <sheetPr>
    <tabColor rgb="FFFFCC99"/>
  </sheetPr>
  <dimension ref="A1:I25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2275</v>
      </c>
      <c r="B1" s="68" t="s">
        <v>2276</v>
      </c>
      <c r="C1" s="68" t="s">
        <v>2277</v>
      </c>
      <c r="D1" s="68" t="s">
        <v>2278</v>
      </c>
      <c r="E1" s="68" t="s">
        <v>2279</v>
      </c>
      <c r="F1" s="68" t="s">
        <v>2280</v>
      </c>
      <c r="G1" s="68" t="s">
        <v>2281</v>
      </c>
      <c r="H1" s="68" t="s">
        <v>2282</v>
      </c>
      <c r="I1" s="68" t="s">
        <v>2283</v>
      </c>
    </row>
    <row customHeight="1" ht="11.25">
      <c r="A2" s="1850" t="s">
        <v>2284</v>
      </c>
      <c r="B2" s="1850" t="s">
        <v>16</v>
      </c>
      <c r="C2" s="1850" t="s">
        <v>2285</v>
      </c>
      <c r="D2" s="1850" t="s">
        <v>2286</v>
      </c>
      <c r="E2" s="1850" t="s">
        <v>2287</v>
      </c>
      <c r="F2" s="1850" t="s">
        <v>2288</v>
      </c>
      <c r="G2" s="1850" t="s">
        <v>2289</v>
      </c>
      <c r="H2" s="1850" t="s">
        <v>28</v>
      </c>
      <c r="I2" s="1850" t="s">
        <v>825</v>
      </c>
    </row>
    <row customHeight="1" ht="11.25">
      <c r="A3" s="1850" t="s">
        <v>2284</v>
      </c>
      <c r="B3" s="1850" t="s">
        <v>16</v>
      </c>
      <c r="C3" s="1850" t="s">
        <v>2290</v>
      </c>
      <c r="D3" s="1850" t="s">
        <v>2286</v>
      </c>
      <c r="E3" s="1850" t="s">
        <v>2287</v>
      </c>
      <c r="F3" s="1850" t="s">
        <v>2291</v>
      </c>
      <c r="G3" s="1850" t="s">
        <v>2292</v>
      </c>
      <c r="H3" s="1850" t="s">
        <v>28</v>
      </c>
      <c r="I3" s="1850" t="s">
        <v>825</v>
      </c>
    </row>
    <row customHeight="1" ht="11.25">
      <c r="A4" s="1850" t="s">
        <v>2284</v>
      </c>
      <c r="B4" s="1850" t="s">
        <v>16</v>
      </c>
      <c r="C4" s="1850" t="s">
        <v>2293</v>
      </c>
      <c r="D4" s="1850" t="s">
        <v>2294</v>
      </c>
      <c r="E4" s="1850" t="s">
        <v>2295</v>
      </c>
      <c r="F4" s="1850" t="s">
        <v>2296</v>
      </c>
      <c r="G4" s="1850" t="s">
        <v>28</v>
      </c>
      <c r="H4" s="1850" t="s">
        <v>28</v>
      </c>
      <c r="I4" s="1850" t="s">
        <v>825</v>
      </c>
    </row>
    <row customHeight="1" ht="11.25">
      <c r="A5" s="1850" t="s">
        <v>2284</v>
      </c>
      <c r="B5" s="1850" t="s">
        <v>16</v>
      </c>
      <c r="C5" s="1850" t="s">
        <v>2297</v>
      </c>
      <c r="D5" s="1850" t="s">
        <v>2298</v>
      </c>
      <c r="E5" s="1850" t="s">
        <v>2299</v>
      </c>
      <c r="F5" s="1850" t="s">
        <v>2300</v>
      </c>
      <c r="G5" s="1850" t="s">
        <v>2301</v>
      </c>
      <c r="H5" s="1850" t="s">
        <v>28</v>
      </c>
      <c r="I5" s="1850" t="s">
        <v>825</v>
      </c>
    </row>
    <row customHeight="1" ht="11.25">
      <c r="A6" s="1850" t="s">
        <v>2284</v>
      </c>
      <c r="B6" s="1850" t="s">
        <v>16</v>
      </c>
      <c r="C6" s="1850" t="s">
        <v>2302</v>
      </c>
      <c r="D6" s="1850" t="s">
        <v>2303</v>
      </c>
      <c r="E6" s="1850" t="s">
        <v>2304</v>
      </c>
      <c r="F6" s="1850" t="s">
        <v>2305</v>
      </c>
      <c r="G6" s="1850" t="s">
        <v>28</v>
      </c>
      <c r="H6" s="1850" t="s">
        <v>28</v>
      </c>
      <c r="I6" s="1850" t="s">
        <v>825</v>
      </c>
    </row>
    <row customHeight="1" ht="11.25">
      <c r="A7" s="1850" t="s">
        <v>2284</v>
      </c>
      <c r="B7" s="1850" t="s">
        <v>16</v>
      </c>
      <c r="C7" s="1850" t="s">
        <v>2306</v>
      </c>
      <c r="D7" s="1850" t="s">
        <v>2307</v>
      </c>
      <c r="E7" s="1850" t="s">
        <v>2308</v>
      </c>
      <c r="F7" s="1850" t="s">
        <v>2309</v>
      </c>
      <c r="G7" s="1850" t="s">
        <v>2310</v>
      </c>
      <c r="H7" s="1850" t="s">
        <v>28</v>
      </c>
      <c r="I7" s="1850" t="s">
        <v>825</v>
      </c>
    </row>
    <row customHeight="1" ht="11.25">
      <c r="A8" s="1850" t="s">
        <v>2284</v>
      </c>
      <c r="B8" s="1850" t="s">
        <v>16</v>
      </c>
      <c r="C8" s="1850" t="s">
        <v>2311</v>
      </c>
      <c r="D8" s="1850" t="s">
        <v>2312</v>
      </c>
      <c r="E8" s="1850" t="s">
        <v>2313</v>
      </c>
      <c r="F8" s="1850" t="s">
        <v>2314</v>
      </c>
      <c r="G8" s="1850" t="s">
        <v>28</v>
      </c>
      <c r="H8" s="1850" t="s">
        <v>28</v>
      </c>
      <c r="I8" s="1850" t="s">
        <v>825</v>
      </c>
    </row>
    <row customHeight="1" ht="11.25">
      <c r="A9" s="1850" t="s">
        <v>2284</v>
      </c>
      <c r="B9" s="1850" t="s">
        <v>16</v>
      </c>
      <c r="C9" s="1850" t="s">
        <v>2315</v>
      </c>
      <c r="D9" s="1850" t="s">
        <v>2316</v>
      </c>
      <c r="E9" s="1850" t="s">
        <v>2317</v>
      </c>
      <c r="F9" s="1850" t="s">
        <v>55</v>
      </c>
      <c r="G9" s="1850" t="s">
        <v>28</v>
      </c>
      <c r="H9" s="1850" t="s">
        <v>28</v>
      </c>
      <c r="I9" s="1850" t="s">
        <v>825</v>
      </c>
    </row>
    <row customHeight="1" ht="11.25">
      <c r="A10" s="1850" t="s">
        <v>2284</v>
      </c>
      <c r="B10" s="1850" t="s">
        <v>16</v>
      </c>
      <c r="C10" s="1850" t="s">
        <v>2318</v>
      </c>
      <c r="D10" s="1850" t="s">
        <v>2319</v>
      </c>
      <c r="E10" s="1850" t="s">
        <v>2320</v>
      </c>
      <c r="F10" s="1850" t="s">
        <v>55</v>
      </c>
      <c r="G10" s="1850" t="s">
        <v>2321</v>
      </c>
      <c r="H10" s="1850" t="s">
        <v>28</v>
      </c>
      <c r="I10" s="1850" t="s">
        <v>825</v>
      </c>
    </row>
    <row customHeight="1" ht="11.25">
      <c r="A11" s="1850" t="s">
        <v>2284</v>
      </c>
      <c r="B11" s="1850" t="s">
        <v>16</v>
      </c>
      <c r="C11" s="1850" t="s">
        <v>13</v>
      </c>
      <c r="D11" s="1850" t="s">
        <v>50</v>
      </c>
      <c r="E11" s="1850" t="s">
        <v>53</v>
      </c>
      <c r="F11" s="1850" t="s">
        <v>55</v>
      </c>
      <c r="G11" s="1850" t="s">
        <v>28</v>
      </c>
      <c r="H11" s="1850" t="s">
        <v>28</v>
      </c>
      <c r="I11" s="1850" t="s">
        <v>825</v>
      </c>
    </row>
    <row customHeight="1" ht="11.25">
      <c r="A12" s="1850" t="s">
        <v>2284</v>
      </c>
      <c r="B12" s="1850" t="s">
        <v>16</v>
      </c>
      <c r="C12" s="1850" t="s">
        <v>2322</v>
      </c>
      <c r="D12" s="1850" t="s">
        <v>2323</v>
      </c>
      <c r="E12" s="1850" t="s">
        <v>2324</v>
      </c>
      <c r="F12" s="1850" t="s">
        <v>2325</v>
      </c>
      <c r="G12" s="1850" t="s">
        <v>28</v>
      </c>
      <c r="H12" s="1850" t="s">
        <v>28</v>
      </c>
      <c r="I12" s="1850" t="s">
        <v>825</v>
      </c>
    </row>
    <row customHeight="1" ht="11.25">
      <c r="A13" s="1850" t="s">
        <v>2284</v>
      </c>
      <c r="B13" s="1850" t="s">
        <v>16</v>
      </c>
      <c r="C13" s="1850" t="s">
        <v>2326</v>
      </c>
      <c r="D13" s="1850" t="s">
        <v>2327</v>
      </c>
      <c r="E13" s="1850" t="s">
        <v>2328</v>
      </c>
      <c r="F13" s="1850" t="s">
        <v>2329</v>
      </c>
      <c r="G13" s="1850" t="s">
        <v>2330</v>
      </c>
      <c r="H13" s="1850" t="s">
        <v>28</v>
      </c>
      <c r="I13" s="1850" t="s">
        <v>825</v>
      </c>
    </row>
    <row customHeight="1" ht="11.25">
      <c r="A14" s="1850" t="s">
        <v>2284</v>
      </c>
      <c r="B14" s="1850" t="s">
        <v>16</v>
      </c>
      <c r="C14" s="1850" t="s">
        <v>2331</v>
      </c>
      <c r="D14" s="1850" t="s">
        <v>2332</v>
      </c>
      <c r="E14" s="1850" t="s">
        <v>2333</v>
      </c>
      <c r="F14" s="1850" t="s">
        <v>2334</v>
      </c>
      <c r="G14" s="1850" t="s">
        <v>28</v>
      </c>
      <c r="H14" s="1850" t="s">
        <v>28</v>
      </c>
      <c r="I14" s="1850" t="s">
        <v>825</v>
      </c>
    </row>
    <row customHeight="1" ht="11.25">
      <c r="A15" s="1850" t="s">
        <v>2284</v>
      </c>
      <c r="B15" s="1850" t="s">
        <v>16</v>
      </c>
      <c r="C15" s="1850" t="s">
        <v>2335</v>
      </c>
      <c r="D15" s="1850" t="s">
        <v>2336</v>
      </c>
      <c r="E15" s="1850" t="s">
        <v>2337</v>
      </c>
      <c r="F15" s="1850" t="s">
        <v>2338</v>
      </c>
      <c r="G15" s="1850" t="s">
        <v>2339</v>
      </c>
      <c r="H15" s="1850" t="s">
        <v>28</v>
      </c>
      <c r="I15" s="1850" t="s">
        <v>825</v>
      </c>
    </row>
    <row customHeight="1" ht="11.25">
      <c r="A16" s="1850" t="s">
        <v>2284</v>
      </c>
      <c r="B16" s="1850" t="s">
        <v>16</v>
      </c>
      <c r="C16" s="1850" t="s">
        <v>2340</v>
      </c>
      <c r="D16" s="1850" t="s">
        <v>2341</v>
      </c>
      <c r="E16" s="1850" t="s">
        <v>2342</v>
      </c>
      <c r="F16" s="1850" t="s">
        <v>2343</v>
      </c>
      <c r="G16" s="1850" t="s">
        <v>28</v>
      </c>
      <c r="H16" s="1850" t="s">
        <v>28</v>
      </c>
      <c r="I16" s="1850" t="s">
        <v>825</v>
      </c>
    </row>
    <row customHeight="1" ht="11.25">
      <c r="A17" s="1850" t="s">
        <v>2284</v>
      </c>
      <c r="B17" s="1850" t="s">
        <v>16</v>
      </c>
      <c r="C17" s="1850" t="s">
        <v>2344</v>
      </c>
      <c r="D17" s="1850" t="s">
        <v>2345</v>
      </c>
      <c r="E17" s="1850" t="s">
        <v>2346</v>
      </c>
      <c r="F17" s="1850" t="s">
        <v>55</v>
      </c>
      <c r="G17" s="1850" t="s">
        <v>2347</v>
      </c>
      <c r="H17" s="1850" t="s">
        <v>28</v>
      </c>
      <c r="I17" s="1850" t="s">
        <v>825</v>
      </c>
    </row>
    <row customHeight="1" ht="11.25">
      <c r="A18" s="1850" t="s">
        <v>2284</v>
      </c>
      <c r="B18" s="1850" t="s">
        <v>16</v>
      </c>
      <c r="C18" s="1850" t="s">
        <v>2348</v>
      </c>
      <c r="D18" s="1850" t="s">
        <v>2349</v>
      </c>
      <c r="E18" s="1850" t="s">
        <v>2350</v>
      </c>
      <c r="F18" s="1850" t="s">
        <v>2351</v>
      </c>
      <c r="G18" s="1850" t="s">
        <v>28</v>
      </c>
      <c r="H18" s="1850" t="s">
        <v>28</v>
      </c>
      <c r="I18" s="1850" t="s">
        <v>825</v>
      </c>
    </row>
    <row customHeight="1" ht="11.25">
      <c r="A19" s="1850" t="s">
        <v>2284</v>
      </c>
      <c r="B19" s="1850" t="s">
        <v>16</v>
      </c>
      <c r="C19" s="1850" t="s">
        <v>2352</v>
      </c>
      <c r="D19" s="1850" t="s">
        <v>2353</v>
      </c>
      <c r="E19" s="1850" t="s">
        <v>2354</v>
      </c>
      <c r="F19" s="1850" t="s">
        <v>55</v>
      </c>
      <c r="G19" s="1850" t="s">
        <v>28</v>
      </c>
      <c r="H19" s="1850" t="s">
        <v>28</v>
      </c>
      <c r="I19" s="1850" t="s">
        <v>825</v>
      </c>
    </row>
    <row customHeight="1" ht="11.25">
      <c r="A20" s="1850" t="s">
        <v>2284</v>
      </c>
      <c r="B20" s="1850" t="s">
        <v>16</v>
      </c>
      <c r="C20" s="1850" t="s">
        <v>2355</v>
      </c>
      <c r="D20" s="1850" t="s">
        <v>2356</v>
      </c>
      <c r="E20" s="1850" t="s">
        <v>2357</v>
      </c>
      <c r="F20" s="1850" t="s">
        <v>2358</v>
      </c>
      <c r="G20" s="1850" t="s">
        <v>28</v>
      </c>
      <c r="H20" s="1850" t="s">
        <v>28</v>
      </c>
      <c r="I20" s="1850" t="s">
        <v>825</v>
      </c>
    </row>
    <row customHeight="1" ht="11.25">
      <c r="A21" s="1850" t="s">
        <v>2284</v>
      </c>
      <c r="B21" s="1850" t="s">
        <v>16</v>
      </c>
      <c r="C21" s="1850" t="s">
        <v>2359</v>
      </c>
      <c r="D21" s="1850" t="s">
        <v>2360</v>
      </c>
      <c r="E21" s="1850" t="s">
        <v>2361</v>
      </c>
      <c r="F21" s="1850" t="s">
        <v>55</v>
      </c>
      <c r="G21" s="1850" t="s">
        <v>2362</v>
      </c>
      <c r="H21" s="1850" t="s">
        <v>28</v>
      </c>
      <c r="I21" s="1850" t="s">
        <v>825</v>
      </c>
    </row>
    <row customHeight="1" ht="11.25">
      <c r="A22" s="1850" t="s">
        <v>2284</v>
      </c>
      <c r="B22" s="1850" t="s">
        <v>16</v>
      </c>
      <c r="C22" s="1850" t="s">
        <v>2363</v>
      </c>
      <c r="D22" s="1850" t="s">
        <v>2364</v>
      </c>
      <c r="E22" s="1850" t="s">
        <v>2365</v>
      </c>
      <c r="F22" s="1850" t="s">
        <v>2366</v>
      </c>
      <c r="G22" s="1850" t="s">
        <v>28</v>
      </c>
      <c r="H22" s="1850" t="s">
        <v>28</v>
      </c>
      <c r="I22" s="1850" t="s">
        <v>825</v>
      </c>
    </row>
    <row customHeight="1" ht="11.25">
      <c r="A23" s="1850" t="s">
        <v>2284</v>
      </c>
      <c r="B23" s="1850" t="s">
        <v>16</v>
      </c>
      <c r="C23" s="1850" t="s">
        <v>28</v>
      </c>
      <c r="D23" s="1850" t="s">
        <v>2367</v>
      </c>
      <c r="E23" s="1850" t="s">
        <v>2368</v>
      </c>
      <c r="F23" s="1850" t="s">
        <v>55</v>
      </c>
      <c r="G23" s="1850" t="s">
        <v>28</v>
      </c>
      <c r="H23" s="1850" t="s">
        <v>28</v>
      </c>
      <c r="I23" s="1850" t="s">
        <v>825</v>
      </c>
    </row>
    <row customHeight="1" ht="11.25">
      <c r="A24" s="1850" t="s">
        <v>2284</v>
      </c>
      <c r="B24" s="1850" t="s">
        <v>16</v>
      </c>
      <c r="C24" s="1850" t="s">
        <v>2369</v>
      </c>
      <c r="D24" s="1850" t="s">
        <v>2370</v>
      </c>
      <c r="E24" s="1850" t="s">
        <v>2371</v>
      </c>
      <c r="F24" s="1850" t="s">
        <v>2296</v>
      </c>
      <c r="G24" s="1850" t="s">
        <v>28</v>
      </c>
      <c r="H24" s="1850" t="s">
        <v>2372</v>
      </c>
      <c r="I24" s="1850" t="s">
        <v>825</v>
      </c>
    </row>
    <row customHeight="1" ht="11.25">
      <c r="A25" s="1850" t="s">
        <v>2284</v>
      </c>
      <c r="B25" s="1850" t="s">
        <v>16</v>
      </c>
      <c r="C25" s="1850" t="s">
        <v>2373</v>
      </c>
      <c r="D25" s="1850" t="s">
        <v>2374</v>
      </c>
      <c r="E25" s="1850" t="s">
        <v>2375</v>
      </c>
      <c r="F25" s="1850" t="s">
        <v>2376</v>
      </c>
      <c r="G25" s="1850" t="s">
        <v>28</v>
      </c>
      <c r="H25" s="1850" t="s">
        <v>28</v>
      </c>
      <c r="I25" s="1850" t="s">
        <v>825</v>
      </c>
    </row>
    <row customHeight="1" ht="11.25">
      <c r="A26" s="1850" t="s">
        <v>2284</v>
      </c>
      <c r="B26" s="1850" t="s">
        <v>16</v>
      </c>
      <c r="C26" s="1850" t="s">
        <v>2377</v>
      </c>
      <c r="D26" s="1850" t="s">
        <v>2378</v>
      </c>
      <c r="E26" s="1850" t="s">
        <v>2379</v>
      </c>
      <c r="F26" s="1850" t="s">
        <v>2296</v>
      </c>
      <c r="G26" s="1850" t="s">
        <v>28</v>
      </c>
      <c r="H26" s="1850" t="s">
        <v>2380</v>
      </c>
      <c r="I26" s="1850" t="s">
        <v>825</v>
      </c>
    </row>
    <row customHeight="1" ht="11.25">
      <c r="A27" s="1850" t="s">
        <v>2284</v>
      </c>
      <c r="B27" s="1850" t="s">
        <v>16</v>
      </c>
      <c r="C27" s="1850" t="s">
        <v>2381</v>
      </c>
      <c r="D27" s="1850" t="s">
        <v>2382</v>
      </c>
      <c r="E27" s="1850" t="s">
        <v>2383</v>
      </c>
      <c r="F27" s="1850" t="s">
        <v>2376</v>
      </c>
      <c r="G27" s="1850" t="s">
        <v>2384</v>
      </c>
      <c r="H27" s="1850" t="s">
        <v>28</v>
      </c>
      <c r="I27" s="1850" t="s">
        <v>825</v>
      </c>
    </row>
    <row customHeight="1" ht="11.25">
      <c r="A28" s="1850" t="s">
        <v>2284</v>
      </c>
      <c r="B28" s="1850" t="s">
        <v>16</v>
      </c>
      <c r="C28" s="1850" t="s">
        <v>2385</v>
      </c>
      <c r="D28" s="1850" t="s">
        <v>2386</v>
      </c>
      <c r="E28" s="1850" t="s">
        <v>2387</v>
      </c>
      <c r="F28" s="1850" t="s">
        <v>2376</v>
      </c>
      <c r="G28" s="1850" t="s">
        <v>2388</v>
      </c>
      <c r="H28" s="1850" t="s">
        <v>2389</v>
      </c>
      <c r="I28" s="1850" t="s">
        <v>825</v>
      </c>
    </row>
    <row customHeight="1" ht="11.25">
      <c r="A29" s="1850" t="s">
        <v>2284</v>
      </c>
      <c r="B29" s="1850" t="s">
        <v>16</v>
      </c>
      <c r="C29" s="1850" t="s">
        <v>2390</v>
      </c>
      <c r="D29" s="1850" t="s">
        <v>2391</v>
      </c>
      <c r="E29" s="1850" t="s">
        <v>2392</v>
      </c>
      <c r="F29" s="1850" t="s">
        <v>2393</v>
      </c>
      <c r="G29" s="1850" t="s">
        <v>2394</v>
      </c>
      <c r="H29" s="1850" t="s">
        <v>28</v>
      </c>
      <c r="I29" s="1850" t="s">
        <v>825</v>
      </c>
    </row>
    <row customHeight="1" ht="11.25">
      <c r="A30" s="1850" t="s">
        <v>2284</v>
      </c>
      <c r="B30" s="1850" t="s">
        <v>16</v>
      </c>
      <c r="C30" s="1850" t="s">
        <v>2395</v>
      </c>
      <c r="D30" s="1850" t="s">
        <v>2396</v>
      </c>
      <c r="E30" s="1850" t="s">
        <v>2397</v>
      </c>
      <c r="F30" s="1850" t="s">
        <v>2329</v>
      </c>
      <c r="G30" s="1850" t="s">
        <v>28</v>
      </c>
      <c r="H30" s="1850" t="s">
        <v>28</v>
      </c>
      <c r="I30" s="1850" t="s">
        <v>825</v>
      </c>
    </row>
    <row customHeight="1" ht="11.25">
      <c r="A31" s="1850" t="s">
        <v>2284</v>
      </c>
      <c r="B31" s="1850" t="s">
        <v>16</v>
      </c>
      <c r="C31" s="1850" t="s">
        <v>2398</v>
      </c>
      <c r="D31" s="1850" t="s">
        <v>2399</v>
      </c>
      <c r="E31" s="1850" t="s">
        <v>2400</v>
      </c>
      <c r="F31" s="1850" t="s">
        <v>2401</v>
      </c>
      <c r="G31" s="1850" t="s">
        <v>28</v>
      </c>
      <c r="H31" s="1850" t="s">
        <v>28</v>
      </c>
      <c r="I31" s="1850" t="s">
        <v>825</v>
      </c>
    </row>
    <row customHeight="1" ht="11.25">
      <c r="A32" s="1850" t="s">
        <v>2284</v>
      </c>
      <c r="B32" s="1850" t="s">
        <v>16</v>
      </c>
      <c r="C32" s="1850" t="s">
        <v>2402</v>
      </c>
      <c r="D32" s="1850" t="s">
        <v>2403</v>
      </c>
      <c r="E32" s="1850" t="s">
        <v>2404</v>
      </c>
      <c r="F32" s="1850" t="s">
        <v>2305</v>
      </c>
      <c r="G32" s="1850" t="s">
        <v>28</v>
      </c>
      <c r="H32" s="1850" t="s">
        <v>28</v>
      </c>
      <c r="I32" s="1850" t="s">
        <v>825</v>
      </c>
    </row>
    <row customHeight="1" ht="11.25">
      <c r="A33" s="1850" t="s">
        <v>2284</v>
      </c>
      <c r="B33" s="1850" t="s">
        <v>16</v>
      </c>
      <c r="C33" s="1850" t="s">
        <v>2405</v>
      </c>
      <c r="D33" s="1850" t="s">
        <v>2406</v>
      </c>
      <c r="E33" s="1850" t="s">
        <v>2407</v>
      </c>
      <c r="F33" s="1850" t="s">
        <v>2296</v>
      </c>
      <c r="G33" s="1850" t="s">
        <v>28</v>
      </c>
      <c r="H33" s="1850" t="s">
        <v>28</v>
      </c>
      <c r="I33" s="1850" t="s">
        <v>825</v>
      </c>
    </row>
    <row customHeight="1" ht="11.25">
      <c r="A34" s="1850" t="s">
        <v>2284</v>
      </c>
      <c r="B34" s="1850" t="s">
        <v>16</v>
      </c>
      <c r="C34" s="1850" t="s">
        <v>2408</v>
      </c>
      <c r="D34" s="1850" t="s">
        <v>2409</v>
      </c>
      <c r="E34" s="1850" t="s">
        <v>2410</v>
      </c>
      <c r="F34" s="1850" t="s">
        <v>2338</v>
      </c>
      <c r="G34" s="1850" t="s">
        <v>28</v>
      </c>
      <c r="H34" s="1850" t="s">
        <v>2411</v>
      </c>
      <c r="I34" s="1850" t="s">
        <v>825</v>
      </c>
    </row>
    <row customHeight="1" ht="11.25">
      <c r="A35" s="1850" t="s">
        <v>2284</v>
      </c>
      <c r="B35" s="1850" t="s">
        <v>16</v>
      </c>
      <c r="C35" s="1850" t="s">
        <v>2412</v>
      </c>
      <c r="D35" s="1850" t="s">
        <v>2413</v>
      </c>
      <c r="E35" s="1850" t="s">
        <v>2414</v>
      </c>
      <c r="F35" s="1850" t="s">
        <v>2296</v>
      </c>
      <c r="G35" s="1850" t="s">
        <v>28</v>
      </c>
      <c r="H35" s="1850" t="s">
        <v>2415</v>
      </c>
      <c r="I35" s="1850" t="s">
        <v>825</v>
      </c>
    </row>
    <row customHeight="1" ht="11.25">
      <c r="A36" s="1850" t="s">
        <v>2284</v>
      </c>
      <c r="B36" s="1850" t="s">
        <v>16</v>
      </c>
      <c r="C36" s="1850" t="s">
        <v>2416</v>
      </c>
      <c r="D36" s="1850" t="s">
        <v>2417</v>
      </c>
      <c r="E36" s="1850" t="s">
        <v>2418</v>
      </c>
      <c r="F36" s="1850" t="s">
        <v>55</v>
      </c>
      <c r="G36" s="1850" t="s">
        <v>28</v>
      </c>
      <c r="H36" s="1850" t="s">
        <v>28</v>
      </c>
      <c r="I36" s="1850" t="s">
        <v>825</v>
      </c>
    </row>
    <row customHeight="1" ht="11.25">
      <c r="A37" s="1850" t="s">
        <v>2284</v>
      </c>
      <c r="B37" s="1850" t="s">
        <v>16</v>
      </c>
      <c r="C37" s="1850" t="s">
        <v>2419</v>
      </c>
      <c r="D37" s="1850" t="s">
        <v>2420</v>
      </c>
      <c r="E37" s="1850" t="s">
        <v>2421</v>
      </c>
      <c r="F37" s="1850" t="s">
        <v>2393</v>
      </c>
      <c r="G37" s="1850" t="s">
        <v>28</v>
      </c>
      <c r="H37" s="1850" t="s">
        <v>28</v>
      </c>
      <c r="I37" s="1850" t="s">
        <v>825</v>
      </c>
    </row>
    <row customHeight="1" ht="11.25">
      <c r="A38" s="1850" t="s">
        <v>2284</v>
      </c>
      <c r="B38" s="1850" t="s">
        <v>16</v>
      </c>
      <c r="C38" s="1850" t="s">
        <v>2422</v>
      </c>
      <c r="D38" s="1850" t="s">
        <v>2423</v>
      </c>
      <c r="E38" s="1850" t="s">
        <v>2424</v>
      </c>
      <c r="F38" s="1850" t="s">
        <v>2393</v>
      </c>
      <c r="G38" s="1850" t="s">
        <v>2425</v>
      </c>
      <c r="H38" s="1850" t="s">
        <v>28</v>
      </c>
      <c r="I38" s="1850" t="s">
        <v>825</v>
      </c>
    </row>
    <row customHeight="1" ht="11.25">
      <c r="A39" s="1850" t="s">
        <v>2284</v>
      </c>
      <c r="B39" s="1850" t="s">
        <v>16</v>
      </c>
      <c r="C39" s="1850" t="s">
        <v>2426</v>
      </c>
      <c r="D39" s="1850" t="s">
        <v>2427</v>
      </c>
      <c r="E39" s="1850" t="s">
        <v>2428</v>
      </c>
      <c r="F39" s="1850" t="s">
        <v>2429</v>
      </c>
      <c r="G39" s="1850" t="s">
        <v>28</v>
      </c>
      <c r="H39" s="1850" t="s">
        <v>28</v>
      </c>
      <c r="I39" s="1850" t="s">
        <v>825</v>
      </c>
    </row>
    <row customHeight="1" ht="11.25">
      <c r="A40" s="1850" t="s">
        <v>2284</v>
      </c>
      <c r="B40" s="1850" t="s">
        <v>16</v>
      </c>
      <c r="C40" s="1850" t="s">
        <v>2430</v>
      </c>
      <c r="D40" s="1850" t="s">
        <v>2431</v>
      </c>
      <c r="E40" s="1850" t="s">
        <v>2432</v>
      </c>
      <c r="F40" s="1850" t="s">
        <v>2296</v>
      </c>
      <c r="G40" s="1850" t="s">
        <v>28</v>
      </c>
      <c r="H40" s="1850" t="s">
        <v>2433</v>
      </c>
      <c r="I40" s="1850" t="s">
        <v>825</v>
      </c>
    </row>
    <row customHeight="1" ht="11.25">
      <c r="A41" s="1850" t="s">
        <v>2284</v>
      </c>
      <c r="B41" s="1850" t="s">
        <v>16</v>
      </c>
      <c r="C41" s="1850" t="s">
        <v>2434</v>
      </c>
      <c r="D41" s="1850" t="s">
        <v>2435</v>
      </c>
      <c r="E41" s="1850" t="s">
        <v>2436</v>
      </c>
      <c r="F41" s="1850" t="s">
        <v>2376</v>
      </c>
      <c r="G41" s="1850" t="s">
        <v>28</v>
      </c>
      <c r="H41" s="1850" t="s">
        <v>28</v>
      </c>
      <c r="I41" s="1850" t="s">
        <v>825</v>
      </c>
    </row>
    <row customHeight="1" ht="11.25">
      <c r="A42" s="1850" t="s">
        <v>2284</v>
      </c>
      <c r="B42" s="1850" t="s">
        <v>16</v>
      </c>
      <c r="C42" s="1850" t="s">
        <v>2437</v>
      </c>
      <c r="D42" s="1850" t="s">
        <v>2438</v>
      </c>
      <c r="E42" s="1850" t="s">
        <v>2439</v>
      </c>
      <c r="F42" s="1850" t="s">
        <v>2296</v>
      </c>
      <c r="G42" s="1850" t="s">
        <v>28</v>
      </c>
      <c r="H42" s="1850" t="s">
        <v>28</v>
      </c>
      <c r="I42" s="1850" t="s">
        <v>825</v>
      </c>
    </row>
    <row customHeight="1" ht="11.25">
      <c r="A43" s="1850" t="s">
        <v>2284</v>
      </c>
      <c r="B43" s="1850" t="s">
        <v>16</v>
      </c>
      <c r="C43" s="1850" t="s">
        <v>2440</v>
      </c>
      <c r="D43" s="1850" t="s">
        <v>2441</v>
      </c>
      <c r="E43" s="1850" t="s">
        <v>2442</v>
      </c>
      <c r="F43" s="1850" t="s">
        <v>2338</v>
      </c>
      <c r="G43" s="1850" t="s">
        <v>28</v>
      </c>
      <c r="H43" s="1850" t="s">
        <v>28</v>
      </c>
      <c r="I43" s="1850" t="s">
        <v>825</v>
      </c>
    </row>
    <row customHeight="1" ht="11.25">
      <c r="A44" s="1850" t="s">
        <v>2284</v>
      </c>
      <c r="B44" s="1850" t="s">
        <v>16</v>
      </c>
      <c r="C44" s="1850" t="s">
        <v>2443</v>
      </c>
      <c r="D44" s="1850" t="s">
        <v>2444</v>
      </c>
      <c r="E44" s="1850" t="s">
        <v>2445</v>
      </c>
      <c r="F44" s="1850" t="s">
        <v>2446</v>
      </c>
      <c r="G44" s="1850" t="s">
        <v>28</v>
      </c>
      <c r="H44" s="1850" t="s">
        <v>28</v>
      </c>
      <c r="I44" s="1850" t="s">
        <v>825</v>
      </c>
    </row>
    <row customHeight="1" ht="11.25">
      <c r="A45" s="1850" t="s">
        <v>2284</v>
      </c>
      <c r="B45" s="1850" t="s">
        <v>16</v>
      </c>
      <c r="C45" s="1850" t="s">
        <v>2447</v>
      </c>
      <c r="D45" s="1850" t="s">
        <v>2448</v>
      </c>
      <c r="E45" s="1850" t="s">
        <v>2449</v>
      </c>
      <c r="F45" s="1850" t="s">
        <v>2296</v>
      </c>
      <c r="G45" s="1850" t="s">
        <v>2450</v>
      </c>
      <c r="H45" s="1850" t="s">
        <v>28</v>
      </c>
      <c r="I45" s="1850" t="s">
        <v>825</v>
      </c>
    </row>
    <row customHeight="1" ht="11.25">
      <c r="A46" s="1850" t="s">
        <v>2284</v>
      </c>
      <c r="B46" s="1850" t="s">
        <v>16</v>
      </c>
      <c r="C46" s="1850" t="s">
        <v>2451</v>
      </c>
      <c r="D46" s="1850" t="s">
        <v>2452</v>
      </c>
      <c r="E46" s="1850" t="s">
        <v>2453</v>
      </c>
      <c r="F46" s="1850" t="s">
        <v>2393</v>
      </c>
      <c r="G46" s="1850" t="s">
        <v>2454</v>
      </c>
      <c r="H46" s="1850" t="s">
        <v>28</v>
      </c>
      <c r="I46" s="1850" t="s">
        <v>825</v>
      </c>
    </row>
    <row customHeight="1" ht="11.25">
      <c r="A47" s="1850" t="s">
        <v>2284</v>
      </c>
      <c r="B47" s="1850" t="s">
        <v>16</v>
      </c>
      <c r="C47" s="1850" t="s">
        <v>2455</v>
      </c>
      <c r="D47" s="1850" t="s">
        <v>2456</v>
      </c>
      <c r="E47" s="1850" t="s">
        <v>2457</v>
      </c>
      <c r="F47" s="1850" t="s">
        <v>2296</v>
      </c>
      <c r="G47" s="1850" t="s">
        <v>28</v>
      </c>
      <c r="H47" s="1850" t="s">
        <v>28</v>
      </c>
      <c r="I47" s="1850" t="s">
        <v>825</v>
      </c>
    </row>
    <row customHeight="1" ht="11.25">
      <c r="A48" s="1850" t="s">
        <v>2284</v>
      </c>
      <c r="B48" s="1850" t="s">
        <v>16</v>
      </c>
      <c r="C48" s="1850" t="s">
        <v>2458</v>
      </c>
      <c r="D48" s="1850" t="s">
        <v>2459</v>
      </c>
      <c r="E48" s="1850" t="s">
        <v>2460</v>
      </c>
      <c r="F48" s="1850" t="s">
        <v>2296</v>
      </c>
      <c r="G48" s="1850" t="s">
        <v>28</v>
      </c>
      <c r="H48" s="1850" t="s">
        <v>2461</v>
      </c>
      <c r="I48" s="1850" t="s">
        <v>825</v>
      </c>
    </row>
    <row customHeight="1" ht="11.25">
      <c r="A49" s="1850" t="s">
        <v>2284</v>
      </c>
      <c r="B49" s="1850" t="s">
        <v>16</v>
      </c>
      <c r="C49" s="1850" t="s">
        <v>2462</v>
      </c>
      <c r="D49" s="1850" t="s">
        <v>2463</v>
      </c>
      <c r="E49" s="1850" t="s">
        <v>2464</v>
      </c>
      <c r="F49" s="1850" t="s">
        <v>2465</v>
      </c>
      <c r="G49" s="1850" t="s">
        <v>2466</v>
      </c>
      <c r="H49" s="1850" t="s">
        <v>28</v>
      </c>
      <c r="I49" s="1850" t="s">
        <v>825</v>
      </c>
    </row>
    <row customHeight="1" ht="11.25">
      <c r="A50" s="1850" t="s">
        <v>2284</v>
      </c>
      <c r="B50" s="1850" t="s">
        <v>16</v>
      </c>
      <c r="C50" s="1850" t="s">
        <v>2467</v>
      </c>
      <c r="D50" s="1850" t="s">
        <v>2468</v>
      </c>
      <c r="E50" s="1850" t="s">
        <v>2469</v>
      </c>
      <c r="F50" s="1850" t="s">
        <v>2470</v>
      </c>
      <c r="G50" s="1850" t="s">
        <v>2471</v>
      </c>
      <c r="H50" s="1850" t="s">
        <v>28</v>
      </c>
      <c r="I50" s="1850" t="s">
        <v>825</v>
      </c>
    </row>
    <row customHeight="1" ht="11.25">
      <c r="A51" s="1850" t="s">
        <v>2284</v>
      </c>
      <c r="B51" s="1850" t="s">
        <v>16</v>
      </c>
      <c r="C51" s="1850" t="s">
        <v>2472</v>
      </c>
      <c r="D51" s="1850" t="s">
        <v>2473</v>
      </c>
      <c r="E51" s="1850" t="s">
        <v>2474</v>
      </c>
      <c r="F51" s="1850" t="s">
        <v>2475</v>
      </c>
      <c r="G51" s="1850" t="s">
        <v>28</v>
      </c>
      <c r="H51" s="1850" t="s">
        <v>28</v>
      </c>
      <c r="I51" s="1850" t="s">
        <v>825</v>
      </c>
    </row>
    <row customHeight="1" ht="11.25">
      <c r="A52" s="1850" t="s">
        <v>2284</v>
      </c>
      <c r="B52" s="1850" t="s">
        <v>16</v>
      </c>
      <c r="C52" s="1850" t="s">
        <v>2476</v>
      </c>
      <c r="D52" s="1850" t="s">
        <v>2477</v>
      </c>
      <c r="E52" s="1850" t="s">
        <v>2478</v>
      </c>
      <c r="F52" s="1850" t="s">
        <v>2296</v>
      </c>
      <c r="G52" s="1850" t="s">
        <v>28</v>
      </c>
      <c r="H52" s="1850" t="s">
        <v>28</v>
      </c>
      <c r="I52" s="1850" t="s">
        <v>825</v>
      </c>
    </row>
    <row customHeight="1" ht="11.25">
      <c r="A53" s="1850" t="s">
        <v>2284</v>
      </c>
      <c r="B53" s="1850" t="s">
        <v>16</v>
      </c>
      <c r="C53" s="1850" t="s">
        <v>2479</v>
      </c>
      <c r="D53" s="1850" t="s">
        <v>2480</v>
      </c>
      <c r="E53" s="1850" t="s">
        <v>2481</v>
      </c>
      <c r="F53" s="1850" t="s">
        <v>2482</v>
      </c>
      <c r="G53" s="1850" t="s">
        <v>2483</v>
      </c>
      <c r="H53" s="1850" t="s">
        <v>28</v>
      </c>
      <c r="I53" s="1850" t="s">
        <v>825</v>
      </c>
    </row>
    <row customHeight="1" ht="11.25">
      <c r="A54" s="1850" t="s">
        <v>2284</v>
      </c>
      <c r="B54" s="1850" t="s">
        <v>16</v>
      </c>
      <c r="C54" s="1850" t="s">
        <v>2484</v>
      </c>
      <c r="D54" s="1850" t="s">
        <v>2485</v>
      </c>
      <c r="E54" s="1850" t="s">
        <v>2486</v>
      </c>
      <c r="F54" s="1850" t="s">
        <v>2296</v>
      </c>
      <c r="G54" s="1850" t="s">
        <v>28</v>
      </c>
      <c r="H54" s="1850" t="s">
        <v>28</v>
      </c>
      <c r="I54" s="1850" t="s">
        <v>825</v>
      </c>
    </row>
    <row customHeight="1" ht="11.25">
      <c r="A55" s="1850" t="s">
        <v>2284</v>
      </c>
      <c r="B55" s="1850" t="s">
        <v>16</v>
      </c>
      <c r="C55" s="1850" t="s">
        <v>2487</v>
      </c>
      <c r="D55" s="1850" t="s">
        <v>2488</v>
      </c>
      <c r="E55" s="1850" t="s">
        <v>2489</v>
      </c>
      <c r="F55" s="1850" t="s">
        <v>2490</v>
      </c>
      <c r="G55" s="1850" t="s">
        <v>2491</v>
      </c>
      <c r="H55" s="1850" t="s">
        <v>28</v>
      </c>
      <c r="I55" s="1850" t="s">
        <v>825</v>
      </c>
    </row>
    <row customHeight="1" ht="11.25">
      <c r="A56" s="1850" t="s">
        <v>2284</v>
      </c>
      <c r="B56" s="1850" t="s">
        <v>16</v>
      </c>
      <c r="C56" s="1850" t="s">
        <v>2492</v>
      </c>
      <c r="D56" s="1850" t="s">
        <v>2493</v>
      </c>
      <c r="E56" s="1850" t="s">
        <v>2494</v>
      </c>
      <c r="F56" s="1850" t="s">
        <v>55</v>
      </c>
      <c r="G56" s="1850" t="s">
        <v>28</v>
      </c>
      <c r="H56" s="1850" t="s">
        <v>2495</v>
      </c>
      <c r="I56" s="1850" t="s">
        <v>825</v>
      </c>
    </row>
    <row customHeight="1" ht="11.25">
      <c r="A57" s="1850" t="s">
        <v>2284</v>
      </c>
      <c r="B57" s="1850" t="s">
        <v>16</v>
      </c>
      <c r="C57" s="1850" t="s">
        <v>2496</v>
      </c>
      <c r="D57" s="1850" t="s">
        <v>2497</v>
      </c>
      <c r="E57" s="1850" t="s">
        <v>2498</v>
      </c>
      <c r="F57" s="1850" t="s">
        <v>2393</v>
      </c>
      <c r="G57" s="1850" t="s">
        <v>28</v>
      </c>
      <c r="H57" s="1850" t="s">
        <v>28</v>
      </c>
      <c r="I57" s="1850" t="s">
        <v>825</v>
      </c>
    </row>
    <row customHeight="1" ht="11.25">
      <c r="A58" s="1850" t="s">
        <v>2284</v>
      </c>
      <c r="B58" s="1850" t="s">
        <v>16</v>
      </c>
      <c r="C58" s="1850" t="s">
        <v>2499</v>
      </c>
      <c r="D58" s="1850" t="s">
        <v>2500</v>
      </c>
      <c r="E58" s="1850" t="s">
        <v>2501</v>
      </c>
      <c r="F58" s="1850" t="s">
        <v>2358</v>
      </c>
      <c r="G58" s="1850" t="s">
        <v>28</v>
      </c>
      <c r="H58" s="1850" t="s">
        <v>28</v>
      </c>
      <c r="I58" s="1850" t="s">
        <v>825</v>
      </c>
    </row>
    <row customHeight="1" ht="11.25">
      <c r="A59" s="1850" t="s">
        <v>2284</v>
      </c>
      <c r="B59" s="1850" t="s">
        <v>16</v>
      </c>
      <c r="C59" s="1850" t="s">
        <v>2502</v>
      </c>
      <c r="D59" s="1850" t="s">
        <v>2503</v>
      </c>
      <c r="E59" s="1850" t="s">
        <v>2504</v>
      </c>
      <c r="F59" s="1850" t="s">
        <v>2393</v>
      </c>
      <c r="G59" s="1850" t="s">
        <v>2505</v>
      </c>
      <c r="H59" s="1850" t="s">
        <v>28</v>
      </c>
      <c r="I59" s="1850" t="s">
        <v>825</v>
      </c>
    </row>
    <row customHeight="1" ht="11.25">
      <c r="A60" s="1850" t="s">
        <v>2284</v>
      </c>
      <c r="B60" s="1850" t="s">
        <v>16</v>
      </c>
      <c r="C60" s="1850" t="s">
        <v>2506</v>
      </c>
      <c r="D60" s="1850" t="s">
        <v>2507</v>
      </c>
      <c r="E60" s="1850" t="s">
        <v>2508</v>
      </c>
      <c r="F60" s="1850" t="s">
        <v>2305</v>
      </c>
      <c r="G60" s="1850" t="s">
        <v>2509</v>
      </c>
      <c r="H60" s="1850" t="s">
        <v>28</v>
      </c>
      <c r="I60" s="1850" t="s">
        <v>825</v>
      </c>
    </row>
    <row customHeight="1" ht="11.25">
      <c r="A61" s="1850" t="s">
        <v>2284</v>
      </c>
      <c r="B61" s="1850" t="s">
        <v>16</v>
      </c>
      <c r="C61" s="1850" t="s">
        <v>2510</v>
      </c>
      <c r="D61" s="1850" t="s">
        <v>2511</v>
      </c>
      <c r="E61" s="1850" t="s">
        <v>2512</v>
      </c>
      <c r="F61" s="1850" t="s">
        <v>2513</v>
      </c>
      <c r="G61" s="1850" t="s">
        <v>28</v>
      </c>
      <c r="H61" s="1850" t="s">
        <v>28</v>
      </c>
      <c r="I61" s="1850" t="s">
        <v>825</v>
      </c>
    </row>
    <row customHeight="1" ht="11.25">
      <c r="A62" s="1850" t="s">
        <v>2284</v>
      </c>
      <c r="B62" s="1850" t="s">
        <v>16</v>
      </c>
      <c r="C62" s="1850" t="s">
        <v>2514</v>
      </c>
      <c r="D62" s="1850" t="s">
        <v>2515</v>
      </c>
      <c r="E62" s="1850" t="s">
        <v>2516</v>
      </c>
      <c r="F62" s="1850" t="s">
        <v>2517</v>
      </c>
      <c r="G62" s="1850" t="s">
        <v>2518</v>
      </c>
      <c r="H62" s="1850" t="s">
        <v>28</v>
      </c>
      <c r="I62" s="1850" t="s">
        <v>825</v>
      </c>
    </row>
    <row customHeight="1" ht="11.25">
      <c r="A63" s="1850" t="s">
        <v>2284</v>
      </c>
      <c r="B63" s="1850" t="s">
        <v>16</v>
      </c>
      <c r="C63" s="1850" t="s">
        <v>2519</v>
      </c>
      <c r="D63" s="1850" t="s">
        <v>2520</v>
      </c>
      <c r="E63" s="1850" t="s">
        <v>2521</v>
      </c>
      <c r="F63" s="1850" t="s">
        <v>2490</v>
      </c>
      <c r="G63" s="1850" t="s">
        <v>28</v>
      </c>
      <c r="H63" s="1850" t="s">
        <v>28</v>
      </c>
      <c r="I63" s="1850" t="s">
        <v>825</v>
      </c>
    </row>
    <row customHeight="1" ht="11.25">
      <c r="A64" s="1850" t="s">
        <v>2284</v>
      </c>
      <c r="B64" s="1850" t="s">
        <v>16</v>
      </c>
      <c r="C64" s="1850" t="s">
        <v>2522</v>
      </c>
      <c r="D64" s="1850" t="s">
        <v>2523</v>
      </c>
      <c r="E64" s="1850" t="s">
        <v>2524</v>
      </c>
      <c r="F64" s="1850" t="s">
        <v>2329</v>
      </c>
      <c r="G64" s="1850" t="s">
        <v>28</v>
      </c>
      <c r="H64" s="1850" t="s">
        <v>28</v>
      </c>
      <c r="I64" s="1850" t="s">
        <v>825</v>
      </c>
    </row>
    <row customHeight="1" ht="11.25">
      <c r="A65" s="1850" t="s">
        <v>2284</v>
      </c>
      <c r="B65" s="1850" t="s">
        <v>16</v>
      </c>
      <c r="C65" s="1850" t="s">
        <v>2525</v>
      </c>
      <c r="D65" s="1850" t="s">
        <v>2526</v>
      </c>
      <c r="E65" s="1850" t="s">
        <v>2527</v>
      </c>
      <c r="F65" s="1850" t="s">
        <v>2393</v>
      </c>
      <c r="G65" s="1850" t="s">
        <v>28</v>
      </c>
      <c r="H65" s="1850" t="s">
        <v>28</v>
      </c>
      <c r="I65" s="1850" t="s">
        <v>825</v>
      </c>
    </row>
    <row customHeight="1" ht="11.25">
      <c r="A66" s="1850" t="s">
        <v>2284</v>
      </c>
      <c r="B66" s="1850" t="s">
        <v>16</v>
      </c>
      <c r="C66" s="1850" t="s">
        <v>2528</v>
      </c>
      <c r="D66" s="1850" t="s">
        <v>2529</v>
      </c>
      <c r="E66" s="1850" t="s">
        <v>2530</v>
      </c>
      <c r="F66" s="1850" t="s">
        <v>2531</v>
      </c>
      <c r="G66" s="1850" t="s">
        <v>2532</v>
      </c>
      <c r="H66" s="1850" t="s">
        <v>28</v>
      </c>
      <c r="I66" s="1850" t="s">
        <v>825</v>
      </c>
    </row>
    <row customHeight="1" ht="11.25">
      <c r="A67" s="1850" t="s">
        <v>2284</v>
      </c>
      <c r="B67" s="1850" t="s">
        <v>16</v>
      </c>
      <c r="C67" s="1850" t="s">
        <v>2533</v>
      </c>
      <c r="D67" s="1850" t="s">
        <v>2534</v>
      </c>
      <c r="E67" s="1850" t="s">
        <v>2469</v>
      </c>
      <c r="F67" s="1850" t="s">
        <v>2535</v>
      </c>
      <c r="G67" s="1850" t="s">
        <v>28</v>
      </c>
      <c r="H67" s="1850" t="s">
        <v>28</v>
      </c>
      <c r="I67" s="1850" t="s">
        <v>825</v>
      </c>
    </row>
    <row customHeight="1" ht="11.25">
      <c r="A68" s="1850" t="s">
        <v>2284</v>
      </c>
      <c r="B68" s="1850" t="s">
        <v>16</v>
      </c>
      <c r="C68" s="1850" t="s">
        <v>2536</v>
      </c>
      <c r="D68" s="1850" t="s">
        <v>2537</v>
      </c>
      <c r="E68" s="1850" t="s">
        <v>2538</v>
      </c>
      <c r="F68" s="1850" t="s">
        <v>55</v>
      </c>
      <c r="G68" s="1850" t="s">
        <v>28</v>
      </c>
      <c r="H68" s="1850" t="s">
        <v>28</v>
      </c>
      <c r="I68" s="1850" t="s">
        <v>825</v>
      </c>
    </row>
    <row customHeight="1" ht="11.25">
      <c r="A69" s="1850" t="s">
        <v>2284</v>
      </c>
      <c r="B69" s="1850" t="s">
        <v>16</v>
      </c>
      <c r="C69" s="1850" t="s">
        <v>2539</v>
      </c>
      <c r="D69" s="1850" t="s">
        <v>2540</v>
      </c>
      <c r="E69" s="1850" t="s">
        <v>2530</v>
      </c>
      <c r="F69" s="1850" t="s">
        <v>2541</v>
      </c>
      <c r="G69" s="1850" t="s">
        <v>2542</v>
      </c>
      <c r="H69" s="1850" t="s">
        <v>28</v>
      </c>
      <c r="I69" s="1850" t="s">
        <v>825</v>
      </c>
    </row>
    <row customHeight="1" ht="11.25">
      <c r="A70" s="1850" t="s">
        <v>2284</v>
      </c>
      <c r="B70" s="1850" t="s">
        <v>16</v>
      </c>
      <c r="C70" s="1850" t="s">
        <v>2543</v>
      </c>
      <c r="D70" s="1850" t="s">
        <v>2544</v>
      </c>
      <c r="E70" s="1850" t="s">
        <v>2545</v>
      </c>
      <c r="F70" s="1850" t="s">
        <v>2296</v>
      </c>
      <c r="G70" s="1850" t="s">
        <v>2546</v>
      </c>
      <c r="H70" s="1850" t="s">
        <v>2547</v>
      </c>
      <c r="I70" s="1850" t="s">
        <v>825</v>
      </c>
    </row>
    <row customHeight="1" ht="11.25">
      <c r="A71" s="1850" t="s">
        <v>2284</v>
      </c>
      <c r="B71" s="1850" t="s">
        <v>16</v>
      </c>
      <c r="C71" s="1850" t="s">
        <v>2548</v>
      </c>
      <c r="D71" s="1850" t="s">
        <v>2549</v>
      </c>
      <c r="E71" s="1850" t="s">
        <v>2550</v>
      </c>
      <c r="F71" s="1850" t="s">
        <v>2551</v>
      </c>
      <c r="G71" s="1850" t="s">
        <v>28</v>
      </c>
      <c r="H71" s="1850" t="s">
        <v>28</v>
      </c>
      <c r="I71" s="1850" t="s">
        <v>825</v>
      </c>
    </row>
    <row customHeight="1" ht="11.25">
      <c r="A72" s="1850" t="s">
        <v>2284</v>
      </c>
      <c r="B72" s="1850" t="s">
        <v>16</v>
      </c>
      <c r="C72" s="1850" t="s">
        <v>2552</v>
      </c>
      <c r="D72" s="1850" t="s">
        <v>2553</v>
      </c>
      <c r="E72" s="1850" t="s">
        <v>2554</v>
      </c>
      <c r="F72" s="1850" t="s">
        <v>2555</v>
      </c>
      <c r="G72" s="1850" t="s">
        <v>2556</v>
      </c>
      <c r="H72" s="1850" t="s">
        <v>28</v>
      </c>
      <c r="I72" s="1850" t="s">
        <v>825</v>
      </c>
    </row>
    <row customHeight="1" ht="11.25">
      <c r="A73" s="1850" t="s">
        <v>2284</v>
      </c>
      <c r="B73" s="1850" t="s">
        <v>16</v>
      </c>
      <c r="C73" s="1850" t="s">
        <v>2557</v>
      </c>
      <c r="D73" s="1850" t="s">
        <v>2558</v>
      </c>
      <c r="E73" s="1850" t="s">
        <v>2559</v>
      </c>
      <c r="F73" s="1850" t="s">
        <v>2296</v>
      </c>
      <c r="G73" s="1850" t="s">
        <v>28</v>
      </c>
      <c r="H73" s="1850" t="s">
        <v>28</v>
      </c>
      <c r="I73" s="1850" t="s">
        <v>825</v>
      </c>
    </row>
    <row customHeight="1" ht="11.25">
      <c r="A74" s="1850" t="s">
        <v>2284</v>
      </c>
      <c r="B74" s="1850" t="s">
        <v>16</v>
      </c>
      <c r="C74" s="1850" t="s">
        <v>2560</v>
      </c>
      <c r="D74" s="1850" t="s">
        <v>2561</v>
      </c>
      <c r="E74" s="1850" t="s">
        <v>2562</v>
      </c>
      <c r="F74" s="1850" t="s">
        <v>2475</v>
      </c>
      <c r="G74" s="1850" t="s">
        <v>28</v>
      </c>
      <c r="H74" s="1850" t="s">
        <v>28</v>
      </c>
      <c r="I74" s="1850" t="s">
        <v>825</v>
      </c>
    </row>
    <row customHeight="1" ht="11.25">
      <c r="A75" s="1850" t="s">
        <v>2284</v>
      </c>
      <c r="B75" s="1850" t="s">
        <v>16</v>
      </c>
      <c r="C75" s="1850" t="s">
        <v>2285</v>
      </c>
      <c r="D75" s="1850" t="s">
        <v>2286</v>
      </c>
      <c r="E75" s="1850" t="s">
        <v>2287</v>
      </c>
      <c r="F75" s="1850" t="s">
        <v>2288</v>
      </c>
      <c r="G75" s="1850" t="s">
        <v>2289</v>
      </c>
      <c r="H75" s="1850" t="s">
        <v>28</v>
      </c>
      <c r="I75" s="1850" t="s">
        <v>911</v>
      </c>
    </row>
    <row customHeight="1" ht="11.25">
      <c r="A76" s="1850" t="s">
        <v>2284</v>
      </c>
      <c r="B76" s="1850" t="s">
        <v>16</v>
      </c>
      <c r="C76" s="1850" t="s">
        <v>2290</v>
      </c>
      <c r="D76" s="1850" t="s">
        <v>2286</v>
      </c>
      <c r="E76" s="1850" t="s">
        <v>2287</v>
      </c>
      <c r="F76" s="1850" t="s">
        <v>2291</v>
      </c>
      <c r="G76" s="1850" t="s">
        <v>2292</v>
      </c>
      <c r="H76" s="1850" t="s">
        <v>28</v>
      </c>
      <c r="I76" s="1850" t="s">
        <v>911</v>
      </c>
    </row>
    <row customHeight="1" ht="11.25">
      <c r="A77" s="1850" t="s">
        <v>2284</v>
      </c>
      <c r="B77" s="1850" t="s">
        <v>16</v>
      </c>
      <c r="C77" s="1850" t="s">
        <v>2302</v>
      </c>
      <c r="D77" s="1850" t="s">
        <v>2303</v>
      </c>
      <c r="E77" s="1850" t="s">
        <v>2304</v>
      </c>
      <c r="F77" s="1850" t="s">
        <v>2305</v>
      </c>
      <c r="G77" s="1850" t="s">
        <v>28</v>
      </c>
      <c r="H77" s="1850" t="s">
        <v>28</v>
      </c>
      <c r="I77" s="1850" t="s">
        <v>911</v>
      </c>
    </row>
    <row customHeight="1" ht="11.25">
      <c r="A78" s="1850" t="s">
        <v>2284</v>
      </c>
      <c r="B78" s="1850" t="s">
        <v>16</v>
      </c>
      <c r="C78" s="1850" t="s">
        <v>2306</v>
      </c>
      <c r="D78" s="1850" t="s">
        <v>2307</v>
      </c>
      <c r="E78" s="1850" t="s">
        <v>2308</v>
      </c>
      <c r="F78" s="1850" t="s">
        <v>2309</v>
      </c>
      <c r="G78" s="1850" t="s">
        <v>2310</v>
      </c>
      <c r="H78" s="1850" t="s">
        <v>28</v>
      </c>
      <c r="I78" s="1850" t="s">
        <v>911</v>
      </c>
    </row>
    <row customHeight="1" ht="11.25">
      <c r="A79" s="1850" t="s">
        <v>2284</v>
      </c>
      <c r="B79" s="1850" t="s">
        <v>16</v>
      </c>
      <c r="C79" s="1850" t="s">
        <v>2311</v>
      </c>
      <c r="D79" s="1850" t="s">
        <v>2312</v>
      </c>
      <c r="E79" s="1850" t="s">
        <v>2313</v>
      </c>
      <c r="F79" s="1850" t="s">
        <v>2314</v>
      </c>
      <c r="G79" s="1850" t="s">
        <v>28</v>
      </c>
      <c r="H79" s="1850" t="s">
        <v>28</v>
      </c>
      <c r="I79" s="1850" t="s">
        <v>911</v>
      </c>
    </row>
    <row customHeight="1" ht="11.25">
      <c r="A80" s="1850" t="s">
        <v>2284</v>
      </c>
      <c r="B80" s="1850" t="s">
        <v>16</v>
      </c>
      <c r="C80" s="1850" t="s">
        <v>2315</v>
      </c>
      <c r="D80" s="1850" t="s">
        <v>2316</v>
      </c>
      <c r="E80" s="1850" t="s">
        <v>2317</v>
      </c>
      <c r="F80" s="1850" t="s">
        <v>55</v>
      </c>
      <c r="G80" s="1850" t="s">
        <v>28</v>
      </c>
      <c r="H80" s="1850" t="s">
        <v>28</v>
      </c>
      <c r="I80" s="1850" t="s">
        <v>911</v>
      </c>
    </row>
    <row customHeight="1" ht="11.25">
      <c r="A81" s="1850" t="s">
        <v>2284</v>
      </c>
      <c r="B81" s="1850" t="s">
        <v>16</v>
      </c>
      <c r="C81" s="1850" t="s">
        <v>13</v>
      </c>
      <c r="D81" s="1850" t="s">
        <v>50</v>
      </c>
      <c r="E81" s="1850" t="s">
        <v>53</v>
      </c>
      <c r="F81" s="1850" t="s">
        <v>55</v>
      </c>
      <c r="G81" s="1850" t="s">
        <v>28</v>
      </c>
      <c r="H81" s="1850" t="s">
        <v>28</v>
      </c>
      <c r="I81" s="1850" t="s">
        <v>911</v>
      </c>
    </row>
    <row customHeight="1" ht="11.25">
      <c r="A82" s="1850" t="s">
        <v>2284</v>
      </c>
      <c r="B82" s="1850" t="s">
        <v>16</v>
      </c>
      <c r="C82" s="1850" t="s">
        <v>2326</v>
      </c>
      <c r="D82" s="1850" t="s">
        <v>2327</v>
      </c>
      <c r="E82" s="1850" t="s">
        <v>2328</v>
      </c>
      <c r="F82" s="1850" t="s">
        <v>2329</v>
      </c>
      <c r="G82" s="1850" t="s">
        <v>2330</v>
      </c>
      <c r="H82" s="1850" t="s">
        <v>28</v>
      </c>
      <c r="I82" s="1850" t="s">
        <v>911</v>
      </c>
    </row>
    <row customHeight="1" ht="11.25">
      <c r="A83" s="1850" t="s">
        <v>2284</v>
      </c>
      <c r="B83" s="1850" t="s">
        <v>16</v>
      </c>
      <c r="C83" s="1850" t="s">
        <v>2331</v>
      </c>
      <c r="D83" s="1850" t="s">
        <v>2332</v>
      </c>
      <c r="E83" s="1850" t="s">
        <v>2333</v>
      </c>
      <c r="F83" s="1850" t="s">
        <v>2334</v>
      </c>
      <c r="G83" s="1850" t="s">
        <v>28</v>
      </c>
      <c r="H83" s="1850" t="s">
        <v>28</v>
      </c>
      <c r="I83" s="1850" t="s">
        <v>911</v>
      </c>
    </row>
    <row customHeight="1" ht="11.25">
      <c r="A84" s="1850" t="s">
        <v>2284</v>
      </c>
      <c r="B84" s="1850" t="s">
        <v>16</v>
      </c>
      <c r="C84" s="1850" t="s">
        <v>2344</v>
      </c>
      <c r="D84" s="1850" t="s">
        <v>2345</v>
      </c>
      <c r="E84" s="1850" t="s">
        <v>2346</v>
      </c>
      <c r="F84" s="1850" t="s">
        <v>55</v>
      </c>
      <c r="G84" s="1850" t="s">
        <v>2347</v>
      </c>
      <c r="H84" s="1850" t="s">
        <v>28</v>
      </c>
      <c r="I84" s="1850" t="s">
        <v>911</v>
      </c>
    </row>
    <row customHeight="1" ht="11.25">
      <c r="A85" s="1850" t="s">
        <v>2284</v>
      </c>
      <c r="B85" s="1850" t="s">
        <v>16</v>
      </c>
      <c r="C85" s="1850" t="s">
        <v>2355</v>
      </c>
      <c r="D85" s="1850" t="s">
        <v>2356</v>
      </c>
      <c r="E85" s="1850" t="s">
        <v>2357</v>
      </c>
      <c r="F85" s="1850" t="s">
        <v>2358</v>
      </c>
      <c r="G85" s="1850" t="s">
        <v>28</v>
      </c>
      <c r="H85" s="1850" t="s">
        <v>28</v>
      </c>
      <c r="I85" s="1850" t="s">
        <v>911</v>
      </c>
    </row>
    <row customHeight="1" ht="11.25">
      <c r="A86" s="1850" t="s">
        <v>2284</v>
      </c>
      <c r="B86" s="1850" t="s">
        <v>16</v>
      </c>
      <c r="C86" s="1850" t="s">
        <v>2359</v>
      </c>
      <c r="D86" s="1850" t="s">
        <v>2360</v>
      </c>
      <c r="E86" s="1850" t="s">
        <v>2361</v>
      </c>
      <c r="F86" s="1850" t="s">
        <v>55</v>
      </c>
      <c r="G86" s="1850" t="s">
        <v>2362</v>
      </c>
      <c r="H86" s="1850" t="s">
        <v>28</v>
      </c>
      <c r="I86" s="1850" t="s">
        <v>911</v>
      </c>
    </row>
    <row customHeight="1" ht="11.25">
      <c r="A87" s="1850" t="s">
        <v>2284</v>
      </c>
      <c r="B87" s="1850" t="s">
        <v>16</v>
      </c>
      <c r="C87" s="1850" t="s">
        <v>2363</v>
      </c>
      <c r="D87" s="1850" t="s">
        <v>2364</v>
      </c>
      <c r="E87" s="1850" t="s">
        <v>2365</v>
      </c>
      <c r="F87" s="1850" t="s">
        <v>2366</v>
      </c>
      <c r="G87" s="1850" t="s">
        <v>28</v>
      </c>
      <c r="H87" s="1850" t="s">
        <v>28</v>
      </c>
      <c r="I87" s="1850" t="s">
        <v>911</v>
      </c>
    </row>
    <row customHeight="1" ht="11.25">
      <c r="A88" s="1850" t="s">
        <v>2284</v>
      </c>
      <c r="B88" s="1850" t="s">
        <v>16</v>
      </c>
      <c r="C88" s="1850" t="s">
        <v>28</v>
      </c>
      <c r="D88" s="1850" t="s">
        <v>2367</v>
      </c>
      <c r="E88" s="1850" t="s">
        <v>2368</v>
      </c>
      <c r="F88" s="1850" t="s">
        <v>55</v>
      </c>
      <c r="G88" s="1850" t="s">
        <v>28</v>
      </c>
      <c r="H88" s="1850" t="s">
        <v>28</v>
      </c>
      <c r="I88" s="1850" t="s">
        <v>911</v>
      </c>
    </row>
    <row customHeight="1" ht="11.25">
      <c r="A89" s="1850" t="s">
        <v>2284</v>
      </c>
      <c r="B89" s="1850" t="s">
        <v>16</v>
      </c>
      <c r="C89" s="1850" t="s">
        <v>2369</v>
      </c>
      <c r="D89" s="1850" t="s">
        <v>2370</v>
      </c>
      <c r="E89" s="1850" t="s">
        <v>2371</v>
      </c>
      <c r="F89" s="1850" t="s">
        <v>2296</v>
      </c>
      <c r="G89" s="1850" t="s">
        <v>28</v>
      </c>
      <c r="H89" s="1850" t="s">
        <v>2372</v>
      </c>
      <c r="I89" s="1850" t="s">
        <v>911</v>
      </c>
    </row>
    <row customHeight="1" ht="11.25">
      <c r="A90" s="1850" t="s">
        <v>2284</v>
      </c>
      <c r="B90" s="1850" t="s">
        <v>16</v>
      </c>
      <c r="C90" s="1850" t="s">
        <v>2373</v>
      </c>
      <c r="D90" s="1850" t="s">
        <v>2374</v>
      </c>
      <c r="E90" s="1850" t="s">
        <v>2375</v>
      </c>
      <c r="F90" s="1850" t="s">
        <v>2376</v>
      </c>
      <c r="G90" s="1850" t="s">
        <v>28</v>
      </c>
      <c r="H90" s="1850" t="s">
        <v>28</v>
      </c>
      <c r="I90" s="1850" t="s">
        <v>911</v>
      </c>
    </row>
    <row customHeight="1" ht="11.25">
      <c r="A91" s="1850" t="s">
        <v>2284</v>
      </c>
      <c r="B91" s="1850" t="s">
        <v>16</v>
      </c>
      <c r="C91" s="1850" t="s">
        <v>2398</v>
      </c>
      <c r="D91" s="1850" t="s">
        <v>2399</v>
      </c>
      <c r="E91" s="1850" t="s">
        <v>2400</v>
      </c>
      <c r="F91" s="1850" t="s">
        <v>2401</v>
      </c>
      <c r="G91" s="1850" t="s">
        <v>28</v>
      </c>
      <c r="H91" s="1850" t="s">
        <v>28</v>
      </c>
      <c r="I91" s="1850" t="s">
        <v>911</v>
      </c>
    </row>
    <row customHeight="1" ht="11.25">
      <c r="A92" s="1850" t="s">
        <v>2284</v>
      </c>
      <c r="B92" s="1850" t="s">
        <v>16</v>
      </c>
      <c r="C92" s="1850" t="s">
        <v>2402</v>
      </c>
      <c r="D92" s="1850" t="s">
        <v>2403</v>
      </c>
      <c r="E92" s="1850" t="s">
        <v>2404</v>
      </c>
      <c r="F92" s="1850" t="s">
        <v>2305</v>
      </c>
      <c r="G92" s="1850" t="s">
        <v>28</v>
      </c>
      <c r="H92" s="1850" t="s">
        <v>28</v>
      </c>
      <c r="I92" s="1850" t="s">
        <v>911</v>
      </c>
    </row>
    <row customHeight="1" ht="11.25">
      <c r="A93" s="1850" t="s">
        <v>2284</v>
      </c>
      <c r="B93" s="1850" t="s">
        <v>16</v>
      </c>
      <c r="C93" s="1850" t="s">
        <v>2405</v>
      </c>
      <c r="D93" s="1850" t="s">
        <v>2406</v>
      </c>
      <c r="E93" s="1850" t="s">
        <v>2407</v>
      </c>
      <c r="F93" s="1850" t="s">
        <v>2296</v>
      </c>
      <c r="G93" s="1850" t="s">
        <v>28</v>
      </c>
      <c r="H93" s="1850" t="s">
        <v>28</v>
      </c>
      <c r="I93" s="1850" t="s">
        <v>911</v>
      </c>
    </row>
    <row customHeight="1" ht="11.25">
      <c r="A94" s="1850" t="s">
        <v>2284</v>
      </c>
      <c r="B94" s="1850" t="s">
        <v>16</v>
      </c>
      <c r="C94" s="1850" t="s">
        <v>2408</v>
      </c>
      <c r="D94" s="1850" t="s">
        <v>2409</v>
      </c>
      <c r="E94" s="1850" t="s">
        <v>2410</v>
      </c>
      <c r="F94" s="1850" t="s">
        <v>2338</v>
      </c>
      <c r="G94" s="1850" t="s">
        <v>28</v>
      </c>
      <c r="H94" s="1850" t="s">
        <v>2411</v>
      </c>
      <c r="I94" s="1850" t="s">
        <v>911</v>
      </c>
    </row>
    <row customHeight="1" ht="11.25">
      <c r="A95" s="1850" t="s">
        <v>2284</v>
      </c>
      <c r="B95" s="1850" t="s">
        <v>16</v>
      </c>
      <c r="C95" s="1850" t="s">
        <v>2412</v>
      </c>
      <c r="D95" s="1850" t="s">
        <v>2413</v>
      </c>
      <c r="E95" s="1850" t="s">
        <v>2414</v>
      </c>
      <c r="F95" s="1850" t="s">
        <v>2296</v>
      </c>
      <c r="G95" s="1850" t="s">
        <v>28</v>
      </c>
      <c r="H95" s="1850" t="s">
        <v>2415</v>
      </c>
      <c r="I95" s="1850" t="s">
        <v>911</v>
      </c>
    </row>
    <row customHeight="1" ht="11.25">
      <c r="A96" s="1850" t="s">
        <v>2284</v>
      </c>
      <c r="B96" s="1850" t="s">
        <v>16</v>
      </c>
      <c r="C96" s="1850" t="s">
        <v>2416</v>
      </c>
      <c r="D96" s="1850" t="s">
        <v>2417</v>
      </c>
      <c r="E96" s="1850" t="s">
        <v>2418</v>
      </c>
      <c r="F96" s="1850" t="s">
        <v>55</v>
      </c>
      <c r="G96" s="1850" t="s">
        <v>28</v>
      </c>
      <c r="H96" s="1850" t="s">
        <v>28</v>
      </c>
      <c r="I96" s="1850" t="s">
        <v>911</v>
      </c>
    </row>
    <row customHeight="1" ht="11.25">
      <c r="A97" s="1850" t="s">
        <v>2284</v>
      </c>
      <c r="B97" s="1850" t="s">
        <v>16</v>
      </c>
      <c r="C97" s="1850" t="s">
        <v>2434</v>
      </c>
      <c r="D97" s="1850" t="s">
        <v>2435</v>
      </c>
      <c r="E97" s="1850" t="s">
        <v>2436</v>
      </c>
      <c r="F97" s="1850" t="s">
        <v>2376</v>
      </c>
      <c r="G97" s="1850" t="s">
        <v>28</v>
      </c>
      <c r="H97" s="1850" t="s">
        <v>28</v>
      </c>
      <c r="I97" s="1850" t="s">
        <v>911</v>
      </c>
    </row>
    <row customHeight="1" ht="11.25">
      <c r="A98" s="1850" t="s">
        <v>2284</v>
      </c>
      <c r="B98" s="1850" t="s">
        <v>16</v>
      </c>
      <c r="C98" s="1850" t="s">
        <v>2437</v>
      </c>
      <c r="D98" s="1850" t="s">
        <v>2438</v>
      </c>
      <c r="E98" s="1850" t="s">
        <v>2439</v>
      </c>
      <c r="F98" s="1850" t="s">
        <v>2296</v>
      </c>
      <c r="G98" s="1850" t="s">
        <v>28</v>
      </c>
      <c r="H98" s="1850" t="s">
        <v>28</v>
      </c>
      <c r="I98" s="1850" t="s">
        <v>911</v>
      </c>
    </row>
    <row customHeight="1" ht="11.25">
      <c r="A99" s="1850" t="s">
        <v>2284</v>
      </c>
      <c r="B99" s="1850" t="s">
        <v>16</v>
      </c>
      <c r="C99" s="1850" t="s">
        <v>2440</v>
      </c>
      <c r="D99" s="1850" t="s">
        <v>2441</v>
      </c>
      <c r="E99" s="1850" t="s">
        <v>2442</v>
      </c>
      <c r="F99" s="1850" t="s">
        <v>2338</v>
      </c>
      <c r="G99" s="1850" t="s">
        <v>28</v>
      </c>
      <c r="H99" s="1850" t="s">
        <v>28</v>
      </c>
      <c r="I99" s="1850" t="s">
        <v>911</v>
      </c>
    </row>
    <row customHeight="1" ht="11.25">
      <c r="A100" s="1850" t="s">
        <v>2284</v>
      </c>
      <c r="B100" s="1850" t="s">
        <v>16</v>
      </c>
      <c r="C100" s="1850" t="s">
        <v>2443</v>
      </c>
      <c r="D100" s="1850" t="s">
        <v>2444</v>
      </c>
      <c r="E100" s="1850" t="s">
        <v>2445</v>
      </c>
      <c r="F100" s="1850" t="s">
        <v>2446</v>
      </c>
      <c r="G100" s="1850" t="s">
        <v>28</v>
      </c>
      <c r="H100" s="1850" t="s">
        <v>28</v>
      </c>
      <c r="I100" s="1850" t="s">
        <v>911</v>
      </c>
    </row>
    <row customHeight="1" ht="11.25">
      <c r="A101" s="1850" t="s">
        <v>2284</v>
      </c>
      <c r="B101" s="1850" t="s">
        <v>16</v>
      </c>
      <c r="C101" s="1850" t="s">
        <v>2455</v>
      </c>
      <c r="D101" s="1850" t="s">
        <v>2456</v>
      </c>
      <c r="E101" s="1850" t="s">
        <v>2457</v>
      </c>
      <c r="F101" s="1850" t="s">
        <v>2296</v>
      </c>
      <c r="G101" s="1850" t="s">
        <v>28</v>
      </c>
      <c r="H101" s="1850" t="s">
        <v>28</v>
      </c>
      <c r="I101" s="1850" t="s">
        <v>911</v>
      </c>
    </row>
    <row customHeight="1" ht="11.25">
      <c r="A102" s="1850" t="s">
        <v>2284</v>
      </c>
      <c r="B102" s="1850" t="s">
        <v>16</v>
      </c>
      <c r="C102" s="1850" t="s">
        <v>2458</v>
      </c>
      <c r="D102" s="1850" t="s">
        <v>2459</v>
      </c>
      <c r="E102" s="1850" t="s">
        <v>2460</v>
      </c>
      <c r="F102" s="1850" t="s">
        <v>2296</v>
      </c>
      <c r="G102" s="1850" t="s">
        <v>28</v>
      </c>
      <c r="H102" s="1850" t="s">
        <v>2461</v>
      </c>
      <c r="I102" s="1850" t="s">
        <v>911</v>
      </c>
    </row>
    <row customHeight="1" ht="11.25">
      <c r="A103" s="1850" t="s">
        <v>2284</v>
      </c>
      <c r="B103" s="1850" t="s">
        <v>16</v>
      </c>
      <c r="C103" s="1850" t="s">
        <v>2462</v>
      </c>
      <c r="D103" s="1850" t="s">
        <v>2463</v>
      </c>
      <c r="E103" s="1850" t="s">
        <v>2464</v>
      </c>
      <c r="F103" s="1850" t="s">
        <v>2465</v>
      </c>
      <c r="G103" s="1850" t="s">
        <v>2466</v>
      </c>
      <c r="H103" s="1850" t="s">
        <v>28</v>
      </c>
      <c r="I103" s="1850" t="s">
        <v>911</v>
      </c>
    </row>
    <row customHeight="1" ht="11.25">
      <c r="A104" s="1850" t="s">
        <v>2284</v>
      </c>
      <c r="B104" s="1850" t="s">
        <v>16</v>
      </c>
      <c r="C104" s="1850" t="s">
        <v>2472</v>
      </c>
      <c r="D104" s="1850" t="s">
        <v>2473</v>
      </c>
      <c r="E104" s="1850" t="s">
        <v>2474</v>
      </c>
      <c r="F104" s="1850" t="s">
        <v>2475</v>
      </c>
      <c r="G104" s="1850" t="s">
        <v>28</v>
      </c>
      <c r="H104" s="1850" t="s">
        <v>28</v>
      </c>
      <c r="I104" s="1850" t="s">
        <v>911</v>
      </c>
    </row>
    <row customHeight="1" ht="11.25">
      <c r="A105" s="1850" t="s">
        <v>2284</v>
      </c>
      <c r="B105" s="1850" t="s">
        <v>16</v>
      </c>
      <c r="C105" s="1850" t="s">
        <v>2476</v>
      </c>
      <c r="D105" s="1850" t="s">
        <v>2477</v>
      </c>
      <c r="E105" s="1850" t="s">
        <v>2478</v>
      </c>
      <c r="F105" s="1850" t="s">
        <v>2296</v>
      </c>
      <c r="G105" s="1850" t="s">
        <v>28</v>
      </c>
      <c r="H105" s="1850" t="s">
        <v>28</v>
      </c>
      <c r="I105" s="1850" t="s">
        <v>911</v>
      </c>
    </row>
    <row customHeight="1" ht="11.25">
      <c r="A106" s="1850" t="s">
        <v>2284</v>
      </c>
      <c r="B106" s="1850" t="s">
        <v>16</v>
      </c>
      <c r="C106" s="1850" t="s">
        <v>2484</v>
      </c>
      <c r="D106" s="1850" t="s">
        <v>2485</v>
      </c>
      <c r="E106" s="1850" t="s">
        <v>2486</v>
      </c>
      <c r="F106" s="1850" t="s">
        <v>2296</v>
      </c>
      <c r="G106" s="1850" t="s">
        <v>28</v>
      </c>
      <c r="H106" s="1850" t="s">
        <v>28</v>
      </c>
      <c r="I106" s="1850" t="s">
        <v>911</v>
      </c>
    </row>
    <row customHeight="1" ht="11.25">
      <c r="A107" s="1850" t="s">
        <v>2284</v>
      </c>
      <c r="B107" s="1850" t="s">
        <v>16</v>
      </c>
      <c r="C107" s="1850" t="s">
        <v>2487</v>
      </c>
      <c r="D107" s="1850" t="s">
        <v>2488</v>
      </c>
      <c r="E107" s="1850" t="s">
        <v>2489</v>
      </c>
      <c r="F107" s="1850" t="s">
        <v>2490</v>
      </c>
      <c r="G107" s="1850" t="s">
        <v>2491</v>
      </c>
      <c r="H107" s="1850" t="s">
        <v>28</v>
      </c>
      <c r="I107" s="1850" t="s">
        <v>911</v>
      </c>
    </row>
    <row customHeight="1" ht="11.25">
      <c r="A108" s="1850" t="s">
        <v>2284</v>
      </c>
      <c r="B108" s="1850" t="s">
        <v>16</v>
      </c>
      <c r="C108" s="1850" t="s">
        <v>2492</v>
      </c>
      <c r="D108" s="1850" t="s">
        <v>2493</v>
      </c>
      <c r="E108" s="1850" t="s">
        <v>2494</v>
      </c>
      <c r="F108" s="1850" t="s">
        <v>55</v>
      </c>
      <c r="G108" s="1850" t="s">
        <v>28</v>
      </c>
      <c r="H108" s="1850" t="s">
        <v>2495</v>
      </c>
      <c r="I108" s="1850" t="s">
        <v>911</v>
      </c>
    </row>
    <row customHeight="1" ht="11.25">
      <c r="A109" s="1850" t="s">
        <v>2284</v>
      </c>
      <c r="B109" s="1850" t="s">
        <v>16</v>
      </c>
      <c r="C109" s="1850" t="s">
        <v>2496</v>
      </c>
      <c r="D109" s="1850" t="s">
        <v>2497</v>
      </c>
      <c r="E109" s="1850" t="s">
        <v>2498</v>
      </c>
      <c r="F109" s="1850" t="s">
        <v>2393</v>
      </c>
      <c r="G109" s="1850" t="s">
        <v>28</v>
      </c>
      <c r="H109" s="1850" t="s">
        <v>28</v>
      </c>
      <c r="I109" s="1850" t="s">
        <v>911</v>
      </c>
    </row>
    <row customHeight="1" ht="11.25">
      <c r="A110" s="1850" t="s">
        <v>2284</v>
      </c>
      <c r="B110" s="1850" t="s">
        <v>16</v>
      </c>
      <c r="C110" s="1850" t="s">
        <v>2506</v>
      </c>
      <c r="D110" s="1850" t="s">
        <v>2507</v>
      </c>
      <c r="E110" s="1850" t="s">
        <v>2508</v>
      </c>
      <c r="F110" s="1850" t="s">
        <v>2305</v>
      </c>
      <c r="G110" s="1850" t="s">
        <v>2509</v>
      </c>
      <c r="H110" s="1850" t="s">
        <v>28</v>
      </c>
      <c r="I110" s="1850" t="s">
        <v>911</v>
      </c>
    </row>
    <row customHeight="1" ht="11.25">
      <c r="A111" s="1850" t="s">
        <v>2284</v>
      </c>
      <c r="B111" s="1850" t="s">
        <v>16</v>
      </c>
      <c r="C111" s="1850" t="s">
        <v>2510</v>
      </c>
      <c r="D111" s="1850" t="s">
        <v>2511</v>
      </c>
      <c r="E111" s="1850" t="s">
        <v>2512</v>
      </c>
      <c r="F111" s="1850" t="s">
        <v>2513</v>
      </c>
      <c r="G111" s="1850" t="s">
        <v>28</v>
      </c>
      <c r="H111" s="1850" t="s">
        <v>28</v>
      </c>
      <c r="I111" s="1850" t="s">
        <v>911</v>
      </c>
    </row>
    <row customHeight="1" ht="11.25">
      <c r="A112" s="1850" t="s">
        <v>2284</v>
      </c>
      <c r="B112" s="1850" t="s">
        <v>16</v>
      </c>
      <c r="C112" s="1850" t="s">
        <v>2519</v>
      </c>
      <c r="D112" s="1850" t="s">
        <v>2520</v>
      </c>
      <c r="E112" s="1850" t="s">
        <v>2521</v>
      </c>
      <c r="F112" s="1850" t="s">
        <v>2490</v>
      </c>
      <c r="G112" s="1850" t="s">
        <v>28</v>
      </c>
      <c r="H112" s="1850" t="s">
        <v>28</v>
      </c>
      <c r="I112" s="1850" t="s">
        <v>911</v>
      </c>
    </row>
    <row customHeight="1" ht="11.25">
      <c r="A113" s="1850" t="s">
        <v>2284</v>
      </c>
      <c r="B113" s="1850" t="s">
        <v>16</v>
      </c>
      <c r="C113" s="1850" t="s">
        <v>2522</v>
      </c>
      <c r="D113" s="1850" t="s">
        <v>2523</v>
      </c>
      <c r="E113" s="1850" t="s">
        <v>2524</v>
      </c>
      <c r="F113" s="1850" t="s">
        <v>2329</v>
      </c>
      <c r="G113" s="1850" t="s">
        <v>28</v>
      </c>
      <c r="H113" s="1850" t="s">
        <v>28</v>
      </c>
      <c r="I113" s="1850" t="s">
        <v>911</v>
      </c>
    </row>
    <row customHeight="1" ht="11.25">
      <c r="A114" s="1850" t="s">
        <v>2284</v>
      </c>
      <c r="B114" s="1850" t="s">
        <v>16</v>
      </c>
      <c r="C114" s="1850" t="s">
        <v>2525</v>
      </c>
      <c r="D114" s="1850" t="s">
        <v>2526</v>
      </c>
      <c r="E114" s="1850" t="s">
        <v>2527</v>
      </c>
      <c r="F114" s="1850" t="s">
        <v>2393</v>
      </c>
      <c r="G114" s="1850" t="s">
        <v>28</v>
      </c>
      <c r="H114" s="1850" t="s">
        <v>28</v>
      </c>
      <c r="I114" s="1850" t="s">
        <v>911</v>
      </c>
    </row>
    <row customHeight="1" ht="11.25">
      <c r="A115" s="1850" t="s">
        <v>2284</v>
      </c>
      <c r="B115" s="1850" t="s">
        <v>16</v>
      </c>
      <c r="C115" s="1850" t="s">
        <v>2528</v>
      </c>
      <c r="D115" s="1850" t="s">
        <v>2529</v>
      </c>
      <c r="E115" s="1850" t="s">
        <v>2530</v>
      </c>
      <c r="F115" s="1850" t="s">
        <v>2531</v>
      </c>
      <c r="G115" s="1850" t="s">
        <v>2532</v>
      </c>
      <c r="H115" s="1850" t="s">
        <v>28</v>
      </c>
      <c r="I115" s="1850" t="s">
        <v>911</v>
      </c>
    </row>
    <row customHeight="1" ht="11.25">
      <c r="A116" s="1850" t="s">
        <v>2284</v>
      </c>
      <c r="B116" s="1850" t="s">
        <v>16</v>
      </c>
      <c r="C116" s="1850" t="s">
        <v>2536</v>
      </c>
      <c r="D116" s="1850" t="s">
        <v>2537</v>
      </c>
      <c r="E116" s="1850" t="s">
        <v>2538</v>
      </c>
      <c r="F116" s="1850" t="s">
        <v>55</v>
      </c>
      <c r="G116" s="1850" t="s">
        <v>28</v>
      </c>
      <c r="H116" s="1850" t="s">
        <v>28</v>
      </c>
      <c r="I116" s="1850" t="s">
        <v>911</v>
      </c>
    </row>
    <row customHeight="1" ht="11.25">
      <c r="A117" s="1850" t="s">
        <v>2284</v>
      </c>
      <c r="B117" s="1850" t="s">
        <v>16</v>
      </c>
      <c r="C117" s="1850" t="s">
        <v>2539</v>
      </c>
      <c r="D117" s="1850" t="s">
        <v>2540</v>
      </c>
      <c r="E117" s="1850" t="s">
        <v>2530</v>
      </c>
      <c r="F117" s="1850" t="s">
        <v>2541</v>
      </c>
      <c r="G117" s="1850" t="s">
        <v>2542</v>
      </c>
      <c r="H117" s="1850" t="s">
        <v>28</v>
      </c>
      <c r="I117" s="1850" t="s">
        <v>911</v>
      </c>
    </row>
    <row customHeight="1" ht="11.25">
      <c r="A118" s="1850" t="s">
        <v>2284</v>
      </c>
      <c r="B118" s="1850" t="s">
        <v>16</v>
      </c>
      <c r="C118" s="1850" t="s">
        <v>2548</v>
      </c>
      <c r="D118" s="1850" t="s">
        <v>2549</v>
      </c>
      <c r="E118" s="1850" t="s">
        <v>2550</v>
      </c>
      <c r="F118" s="1850" t="s">
        <v>2551</v>
      </c>
      <c r="G118" s="1850" t="s">
        <v>28</v>
      </c>
      <c r="H118" s="1850" t="s">
        <v>28</v>
      </c>
      <c r="I118" s="1850" t="s">
        <v>911</v>
      </c>
    </row>
    <row customHeight="1" ht="11.25">
      <c r="A119" s="1850" t="s">
        <v>2284</v>
      </c>
      <c r="B119" s="1850" t="s">
        <v>16</v>
      </c>
      <c r="C119" s="1850" t="s">
        <v>2285</v>
      </c>
      <c r="D119" s="1850" t="s">
        <v>2286</v>
      </c>
      <c r="E119" s="1850" t="s">
        <v>2287</v>
      </c>
      <c r="F119" s="1850" t="s">
        <v>2288</v>
      </c>
      <c r="G119" s="1850" t="s">
        <v>2289</v>
      </c>
      <c r="H119" s="1850" t="s">
        <v>28</v>
      </c>
      <c r="I119" s="1850" t="s">
        <v>871</v>
      </c>
    </row>
    <row customHeight="1" ht="11.25">
      <c r="A120" s="1850" t="s">
        <v>2284</v>
      </c>
      <c r="B120" s="1850" t="s">
        <v>16</v>
      </c>
      <c r="C120" s="1850" t="s">
        <v>2290</v>
      </c>
      <c r="D120" s="1850" t="s">
        <v>2286</v>
      </c>
      <c r="E120" s="1850" t="s">
        <v>2287</v>
      </c>
      <c r="F120" s="1850" t="s">
        <v>2291</v>
      </c>
      <c r="G120" s="1850" t="s">
        <v>2292</v>
      </c>
      <c r="H120" s="1850" t="s">
        <v>28</v>
      </c>
      <c r="I120" s="1850" t="s">
        <v>871</v>
      </c>
    </row>
    <row customHeight="1" ht="11.25">
      <c r="A121" s="1850" t="s">
        <v>2284</v>
      </c>
      <c r="B121" s="1850" t="s">
        <v>16</v>
      </c>
      <c r="C121" s="1850" t="s">
        <v>2563</v>
      </c>
      <c r="D121" s="1850" t="s">
        <v>2564</v>
      </c>
      <c r="E121" s="1850" t="s">
        <v>2565</v>
      </c>
      <c r="F121" s="1850" t="s">
        <v>2351</v>
      </c>
      <c r="G121" s="1850" t="s">
        <v>2566</v>
      </c>
      <c r="H121" s="1850" t="s">
        <v>28</v>
      </c>
      <c r="I121" s="1850" t="s">
        <v>871</v>
      </c>
    </row>
    <row customHeight="1" ht="11.25">
      <c r="A122" s="1850" t="s">
        <v>2284</v>
      </c>
      <c r="B122" s="1850" t="s">
        <v>16</v>
      </c>
      <c r="C122" s="1850" t="s">
        <v>2293</v>
      </c>
      <c r="D122" s="1850" t="s">
        <v>2294</v>
      </c>
      <c r="E122" s="1850" t="s">
        <v>2295</v>
      </c>
      <c r="F122" s="1850" t="s">
        <v>2296</v>
      </c>
      <c r="G122" s="1850" t="s">
        <v>28</v>
      </c>
      <c r="H122" s="1850" t="s">
        <v>28</v>
      </c>
      <c r="I122" s="1850" t="s">
        <v>871</v>
      </c>
    </row>
    <row customHeight="1" ht="11.25">
      <c r="A123" s="1850" t="s">
        <v>2284</v>
      </c>
      <c r="B123" s="1850" t="s">
        <v>16</v>
      </c>
      <c r="C123" s="1850" t="s">
        <v>2567</v>
      </c>
      <c r="D123" s="1850" t="s">
        <v>2568</v>
      </c>
      <c r="E123" s="1850" t="s">
        <v>2569</v>
      </c>
      <c r="F123" s="1850" t="s">
        <v>2296</v>
      </c>
      <c r="G123" s="1850" t="s">
        <v>2570</v>
      </c>
      <c r="H123" s="1850" t="s">
        <v>28</v>
      </c>
      <c r="I123" s="1850" t="s">
        <v>871</v>
      </c>
    </row>
    <row customHeight="1" ht="11.25">
      <c r="A124" s="1850" t="s">
        <v>2284</v>
      </c>
      <c r="B124" s="1850" t="s">
        <v>16</v>
      </c>
      <c r="C124" s="1850" t="s">
        <v>2306</v>
      </c>
      <c r="D124" s="1850" t="s">
        <v>2307</v>
      </c>
      <c r="E124" s="1850" t="s">
        <v>2308</v>
      </c>
      <c r="F124" s="1850" t="s">
        <v>2309</v>
      </c>
      <c r="G124" s="1850" t="s">
        <v>2310</v>
      </c>
      <c r="H124" s="1850" t="s">
        <v>28</v>
      </c>
      <c r="I124" s="1850" t="s">
        <v>871</v>
      </c>
    </row>
    <row customHeight="1" ht="11.25">
      <c r="A125" s="1850" t="s">
        <v>2284</v>
      </c>
      <c r="B125" s="1850" t="s">
        <v>16</v>
      </c>
      <c r="C125" s="1850" t="s">
        <v>2571</v>
      </c>
      <c r="D125" s="1850" t="s">
        <v>2572</v>
      </c>
      <c r="E125" s="1850" t="s">
        <v>2573</v>
      </c>
      <c r="F125" s="1850" t="s">
        <v>2314</v>
      </c>
      <c r="G125" s="1850" t="s">
        <v>2574</v>
      </c>
      <c r="H125" s="1850" t="s">
        <v>28</v>
      </c>
      <c r="I125" s="1850" t="s">
        <v>871</v>
      </c>
    </row>
    <row customHeight="1" ht="11.25">
      <c r="A126" s="1850" t="s">
        <v>2284</v>
      </c>
      <c r="B126" s="1850" t="s">
        <v>16</v>
      </c>
      <c r="C126" s="1850" t="s">
        <v>2318</v>
      </c>
      <c r="D126" s="1850" t="s">
        <v>2319</v>
      </c>
      <c r="E126" s="1850" t="s">
        <v>2320</v>
      </c>
      <c r="F126" s="1850" t="s">
        <v>55</v>
      </c>
      <c r="G126" s="1850" t="s">
        <v>2321</v>
      </c>
      <c r="H126" s="1850" t="s">
        <v>28</v>
      </c>
      <c r="I126" s="1850" t="s">
        <v>871</v>
      </c>
    </row>
    <row customHeight="1" ht="11.25">
      <c r="A127" s="1850" t="s">
        <v>2284</v>
      </c>
      <c r="B127" s="1850" t="s">
        <v>16</v>
      </c>
      <c r="C127" s="1850" t="s">
        <v>2322</v>
      </c>
      <c r="D127" s="1850" t="s">
        <v>2323</v>
      </c>
      <c r="E127" s="1850" t="s">
        <v>2324</v>
      </c>
      <c r="F127" s="1850" t="s">
        <v>2325</v>
      </c>
      <c r="G127" s="1850" t="s">
        <v>28</v>
      </c>
      <c r="H127" s="1850" t="s">
        <v>28</v>
      </c>
      <c r="I127" s="1850" t="s">
        <v>871</v>
      </c>
    </row>
    <row customHeight="1" ht="11.25">
      <c r="A128" s="1850" t="s">
        <v>2284</v>
      </c>
      <c r="B128" s="1850" t="s">
        <v>16</v>
      </c>
      <c r="C128" s="1850" t="s">
        <v>2326</v>
      </c>
      <c r="D128" s="1850" t="s">
        <v>2327</v>
      </c>
      <c r="E128" s="1850" t="s">
        <v>2328</v>
      </c>
      <c r="F128" s="1850" t="s">
        <v>2329</v>
      </c>
      <c r="G128" s="1850" t="s">
        <v>2330</v>
      </c>
      <c r="H128" s="1850" t="s">
        <v>28</v>
      </c>
      <c r="I128" s="1850" t="s">
        <v>871</v>
      </c>
    </row>
    <row customHeight="1" ht="11.25">
      <c r="A129" s="1850" t="s">
        <v>2284</v>
      </c>
      <c r="B129" s="1850" t="s">
        <v>16</v>
      </c>
      <c r="C129" s="1850" t="s">
        <v>2575</v>
      </c>
      <c r="D129" s="1850" t="s">
        <v>2576</v>
      </c>
      <c r="E129" s="1850" t="s">
        <v>2342</v>
      </c>
      <c r="F129" s="1850" t="s">
        <v>2555</v>
      </c>
      <c r="G129" s="1850" t="s">
        <v>2577</v>
      </c>
      <c r="H129" s="1850" t="s">
        <v>28</v>
      </c>
      <c r="I129" s="1850" t="s">
        <v>871</v>
      </c>
    </row>
    <row customHeight="1" ht="11.25">
      <c r="A130" s="1850" t="s">
        <v>2284</v>
      </c>
      <c r="B130" s="1850" t="s">
        <v>16</v>
      </c>
      <c r="C130" s="1850" t="s">
        <v>2344</v>
      </c>
      <c r="D130" s="1850" t="s">
        <v>2345</v>
      </c>
      <c r="E130" s="1850" t="s">
        <v>2346</v>
      </c>
      <c r="F130" s="1850" t="s">
        <v>55</v>
      </c>
      <c r="G130" s="1850" t="s">
        <v>2347</v>
      </c>
      <c r="H130" s="1850" t="s">
        <v>28</v>
      </c>
      <c r="I130" s="1850" t="s">
        <v>871</v>
      </c>
    </row>
    <row customHeight="1" ht="11.25">
      <c r="A131" s="1850" t="s">
        <v>2284</v>
      </c>
      <c r="B131" s="1850" t="s">
        <v>16</v>
      </c>
      <c r="C131" s="1850" t="s">
        <v>2355</v>
      </c>
      <c r="D131" s="1850" t="s">
        <v>2356</v>
      </c>
      <c r="E131" s="1850" t="s">
        <v>2357</v>
      </c>
      <c r="F131" s="1850" t="s">
        <v>2358</v>
      </c>
      <c r="G131" s="1850" t="s">
        <v>28</v>
      </c>
      <c r="H131" s="1850" t="s">
        <v>28</v>
      </c>
      <c r="I131" s="1850" t="s">
        <v>871</v>
      </c>
    </row>
    <row customHeight="1" ht="11.25">
      <c r="A132" s="1850" t="s">
        <v>2284</v>
      </c>
      <c r="B132" s="1850" t="s">
        <v>16</v>
      </c>
      <c r="C132" s="1850" t="s">
        <v>2578</v>
      </c>
      <c r="D132" s="1850" t="s">
        <v>2579</v>
      </c>
      <c r="E132" s="1850" t="s">
        <v>2580</v>
      </c>
      <c r="F132" s="1850" t="s">
        <v>2393</v>
      </c>
      <c r="G132" s="1850" t="s">
        <v>2581</v>
      </c>
      <c r="H132" s="1850" t="s">
        <v>28</v>
      </c>
      <c r="I132" s="1850" t="s">
        <v>871</v>
      </c>
    </row>
    <row customHeight="1" ht="11.25">
      <c r="A133" s="1850" t="s">
        <v>2284</v>
      </c>
      <c r="B133" s="1850" t="s">
        <v>16</v>
      </c>
      <c r="C133" s="1850" t="s">
        <v>2359</v>
      </c>
      <c r="D133" s="1850" t="s">
        <v>2360</v>
      </c>
      <c r="E133" s="1850" t="s">
        <v>2361</v>
      </c>
      <c r="F133" s="1850" t="s">
        <v>55</v>
      </c>
      <c r="G133" s="1850" t="s">
        <v>2362</v>
      </c>
      <c r="H133" s="1850" t="s">
        <v>28</v>
      </c>
      <c r="I133" s="1850" t="s">
        <v>871</v>
      </c>
    </row>
    <row customHeight="1" ht="11.25">
      <c r="A134" s="1850" t="s">
        <v>2284</v>
      </c>
      <c r="B134" s="1850" t="s">
        <v>16</v>
      </c>
      <c r="C134" s="1850" t="s">
        <v>2582</v>
      </c>
      <c r="D134" s="1850" t="s">
        <v>2583</v>
      </c>
      <c r="E134" s="1850" t="s">
        <v>2584</v>
      </c>
      <c r="F134" s="1850" t="s">
        <v>2465</v>
      </c>
      <c r="G134" s="1850" t="s">
        <v>2585</v>
      </c>
      <c r="H134" s="1850" t="s">
        <v>28</v>
      </c>
      <c r="I134" s="1850" t="s">
        <v>871</v>
      </c>
    </row>
    <row customHeight="1" ht="11.25">
      <c r="A135" s="1850" t="s">
        <v>2284</v>
      </c>
      <c r="B135" s="1850" t="s">
        <v>16</v>
      </c>
      <c r="C135" s="1850" t="s">
        <v>2363</v>
      </c>
      <c r="D135" s="1850" t="s">
        <v>2364</v>
      </c>
      <c r="E135" s="1850" t="s">
        <v>2365</v>
      </c>
      <c r="F135" s="1850" t="s">
        <v>2366</v>
      </c>
      <c r="G135" s="1850" t="s">
        <v>28</v>
      </c>
      <c r="H135" s="1850" t="s">
        <v>28</v>
      </c>
      <c r="I135" s="1850" t="s">
        <v>871</v>
      </c>
    </row>
    <row customHeight="1" ht="11.25">
      <c r="A136" s="1850" t="s">
        <v>2284</v>
      </c>
      <c r="B136" s="1850" t="s">
        <v>16</v>
      </c>
      <c r="C136" s="1850" t="s">
        <v>28</v>
      </c>
      <c r="D136" s="1850" t="s">
        <v>2367</v>
      </c>
      <c r="E136" s="1850" t="s">
        <v>2368</v>
      </c>
      <c r="F136" s="1850" t="s">
        <v>55</v>
      </c>
      <c r="G136" s="1850" t="s">
        <v>28</v>
      </c>
      <c r="H136" s="1850" t="s">
        <v>28</v>
      </c>
      <c r="I136" s="1850" t="s">
        <v>871</v>
      </c>
    </row>
    <row customHeight="1" ht="11.25">
      <c r="A137" s="1850" t="s">
        <v>2284</v>
      </c>
      <c r="B137" s="1850" t="s">
        <v>16</v>
      </c>
      <c r="C137" s="1850" t="s">
        <v>2586</v>
      </c>
      <c r="D137" s="1850" t="s">
        <v>2587</v>
      </c>
      <c r="E137" s="1850" t="s">
        <v>2588</v>
      </c>
      <c r="F137" s="1850" t="s">
        <v>2376</v>
      </c>
      <c r="G137" s="1850" t="s">
        <v>2589</v>
      </c>
      <c r="H137" s="1850" t="s">
        <v>2590</v>
      </c>
      <c r="I137" s="1850" t="s">
        <v>871</v>
      </c>
    </row>
    <row customHeight="1" ht="11.25">
      <c r="A138" s="1850" t="s">
        <v>2284</v>
      </c>
      <c r="B138" s="1850" t="s">
        <v>16</v>
      </c>
      <c r="C138" s="1850" t="s">
        <v>2373</v>
      </c>
      <c r="D138" s="1850" t="s">
        <v>2374</v>
      </c>
      <c r="E138" s="1850" t="s">
        <v>2375</v>
      </c>
      <c r="F138" s="1850" t="s">
        <v>2376</v>
      </c>
      <c r="G138" s="1850" t="s">
        <v>28</v>
      </c>
      <c r="H138" s="1850" t="s">
        <v>28</v>
      </c>
      <c r="I138" s="1850" t="s">
        <v>871</v>
      </c>
    </row>
    <row customHeight="1" ht="11.25">
      <c r="A139" s="1850" t="s">
        <v>2284</v>
      </c>
      <c r="B139" s="1850" t="s">
        <v>16</v>
      </c>
      <c r="C139" s="1850" t="s">
        <v>2591</v>
      </c>
      <c r="D139" s="1850" t="s">
        <v>2592</v>
      </c>
      <c r="E139" s="1850" t="s">
        <v>2593</v>
      </c>
      <c r="F139" s="1850" t="s">
        <v>2296</v>
      </c>
      <c r="G139" s="1850" t="s">
        <v>28</v>
      </c>
      <c r="H139" s="1850" t="s">
        <v>28</v>
      </c>
      <c r="I139" s="1850" t="s">
        <v>871</v>
      </c>
    </row>
    <row customHeight="1" ht="11.25">
      <c r="A140" s="1850" t="s">
        <v>2284</v>
      </c>
      <c r="B140" s="1850" t="s">
        <v>16</v>
      </c>
      <c r="C140" s="1850" t="s">
        <v>2377</v>
      </c>
      <c r="D140" s="1850" t="s">
        <v>2378</v>
      </c>
      <c r="E140" s="1850" t="s">
        <v>2379</v>
      </c>
      <c r="F140" s="1850" t="s">
        <v>2296</v>
      </c>
      <c r="G140" s="1850" t="s">
        <v>28</v>
      </c>
      <c r="H140" s="1850" t="s">
        <v>2380</v>
      </c>
      <c r="I140" s="1850" t="s">
        <v>871</v>
      </c>
    </row>
    <row customHeight="1" ht="11.25">
      <c r="A141" s="1850" t="s">
        <v>2284</v>
      </c>
      <c r="B141" s="1850" t="s">
        <v>16</v>
      </c>
      <c r="C141" s="1850" t="s">
        <v>2381</v>
      </c>
      <c r="D141" s="1850" t="s">
        <v>2382</v>
      </c>
      <c r="E141" s="1850" t="s">
        <v>2383</v>
      </c>
      <c r="F141" s="1850" t="s">
        <v>2376</v>
      </c>
      <c r="G141" s="1850" t="s">
        <v>2384</v>
      </c>
      <c r="H141" s="1850" t="s">
        <v>28</v>
      </c>
      <c r="I141" s="1850" t="s">
        <v>871</v>
      </c>
    </row>
    <row customHeight="1" ht="11.25">
      <c r="A142" s="1850" t="s">
        <v>2284</v>
      </c>
      <c r="B142" s="1850" t="s">
        <v>16</v>
      </c>
      <c r="C142" s="1850" t="s">
        <v>2385</v>
      </c>
      <c r="D142" s="1850" t="s">
        <v>2386</v>
      </c>
      <c r="E142" s="1850" t="s">
        <v>2387</v>
      </c>
      <c r="F142" s="1850" t="s">
        <v>2376</v>
      </c>
      <c r="G142" s="1850" t="s">
        <v>2388</v>
      </c>
      <c r="H142" s="1850" t="s">
        <v>2389</v>
      </c>
      <c r="I142" s="1850" t="s">
        <v>871</v>
      </c>
    </row>
    <row customHeight="1" ht="11.25">
      <c r="A143" s="1850" t="s">
        <v>2284</v>
      </c>
      <c r="B143" s="1850" t="s">
        <v>16</v>
      </c>
      <c r="C143" s="1850" t="s">
        <v>2390</v>
      </c>
      <c r="D143" s="1850" t="s">
        <v>2391</v>
      </c>
      <c r="E143" s="1850" t="s">
        <v>2392</v>
      </c>
      <c r="F143" s="1850" t="s">
        <v>2393</v>
      </c>
      <c r="G143" s="1850" t="s">
        <v>2394</v>
      </c>
      <c r="H143" s="1850" t="s">
        <v>28</v>
      </c>
      <c r="I143" s="1850" t="s">
        <v>871</v>
      </c>
    </row>
    <row customHeight="1" ht="11.25">
      <c r="A144" s="1850" t="s">
        <v>2284</v>
      </c>
      <c r="B144" s="1850" t="s">
        <v>16</v>
      </c>
      <c r="C144" s="1850" t="s">
        <v>2594</v>
      </c>
      <c r="D144" s="1850" t="s">
        <v>2595</v>
      </c>
      <c r="E144" s="1850" t="s">
        <v>2596</v>
      </c>
      <c r="F144" s="1850" t="s">
        <v>2597</v>
      </c>
      <c r="G144" s="1850" t="s">
        <v>28</v>
      </c>
      <c r="H144" s="1850" t="s">
        <v>28</v>
      </c>
      <c r="I144" s="1850" t="s">
        <v>871</v>
      </c>
    </row>
    <row customHeight="1" ht="11.25">
      <c r="A145" s="1850" t="s">
        <v>2284</v>
      </c>
      <c r="B145" s="1850" t="s">
        <v>16</v>
      </c>
      <c r="C145" s="1850" t="s">
        <v>2402</v>
      </c>
      <c r="D145" s="1850" t="s">
        <v>2403</v>
      </c>
      <c r="E145" s="1850" t="s">
        <v>2404</v>
      </c>
      <c r="F145" s="1850" t="s">
        <v>2305</v>
      </c>
      <c r="G145" s="1850" t="s">
        <v>28</v>
      </c>
      <c r="H145" s="1850" t="s">
        <v>28</v>
      </c>
      <c r="I145" s="1850" t="s">
        <v>871</v>
      </c>
    </row>
    <row customHeight="1" ht="11.25">
      <c r="A146" s="1850" t="s">
        <v>2284</v>
      </c>
      <c r="B146" s="1850" t="s">
        <v>16</v>
      </c>
      <c r="C146" s="1850" t="s">
        <v>2405</v>
      </c>
      <c r="D146" s="1850" t="s">
        <v>2406</v>
      </c>
      <c r="E146" s="1850" t="s">
        <v>2407</v>
      </c>
      <c r="F146" s="1850" t="s">
        <v>2296</v>
      </c>
      <c r="G146" s="1850" t="s">
        <v>28</v>
      </c>
      <c r="H146" s="1850" t="s">
        <v>28</v>
      </c>
      <c r="I146" s="1850" t="s">
        <v>871</v>
      </c>
    </row>
    <row customHeight="1" ht="11.25">
      <c r="A147" s="1850" t="s">
        <v>2284</v>
      </c>
      <c r="B147" s="1850" t="s">
        <v>16</v>
      </c>
      <c r="C147" s="1850" t="s">
        <v>2598</v>
      </c>
      <c r="D147" s="1850" t="s">
        <v>2599</v>
      </c>
      <c r="E147" s="1850" t="s">
        <v>2600</v>
      </c>
      <c r="F147" s="1850" t="s">
        <v>2305</v>
      </c>
      <c r="G147" s="1850" t="s">
        <v>2601</v>
      </c>
      <c r="H147" s="1850" t="s">
        <v>2602</v>
      </c>
      <c r="I147" s="1850" t="s">
        <v>871</v>
      </c>
    </row>
    <row customHeight="1" ht="11.25">
      <c r="A148" s="1850" t="s">
        <v>2284</v>
      </c>
      <c r="B148" s="1850" t="s">
        <v>16</v>
      </c>
      <c r="C148" s="1850" t="s">
        <v>2412</v>
      </c>
      <c r="D148" s="1850" t="s">
        <v>2413</v>
      </c>
      <c r="E148" s="1850" t="s">
        <v>2414</v>
      </c>
      <c r="F148" s="1850" t="s">
        <v>2296</v>
      </c>
      <c r="G148" s="1850" t="s">
        <v>28</v>
      </c>
      <c r="H148" s="1850" t="s">
        <v>2415</v>
      </c>
      <c r="I148" s="1850" t="s">
        <v>871</v>
      </c>
    </row>
    <row customHeight="1" ht="11.25">
      <c r="A149" s="1850" t="s">
        <v>2284</v>
      </c>
      <c r="B149" s="1850" t="s">
        <v>16</v>
      </c>
      <c r="C149" s="1850" t="s">
        <v>2419</v>
      </c>
      <c r="D149" s="1850" t="s">
        <v>2420</v>
      </c>
      <c r="E149" s="1850" t="s">
        <v>2421</v>
      </c>
      <c r="F149" s="1850" t="s">
        <v>2393</v>
      </c>
      <c r="G149" s="1850" t="s">
        <v>28</v>
      </c>
      <c r="H149" s="1850" t="s">
        <v>28</v>
      </c>
      <c r="I149" s="1850" t="s">
        <v>871</v>
      </c>
    </row>
    <row customHeight="1" ht="11.25">
      <c r="A150" s="1850" t="s">
        <v>2284</v>
      </c>
      <c r="B150" s="1850" t="s">
        <v>16</v>
      </c>
      <c r="C150" s="1850" t="s">
        <v>2422</v>
      </c>
      <c r="D150" s="1850" t="s">
        <v>2423</v>
      </c>
      <c r="E150" s="1850" t="s">
        <v>2424</v>
      </c>
      <c r="F150" s="1850" t="s">
        <v>2393</v>
      </c>
      <c r="G150" s="1850" t="s">
        <v>2425</v>
      </c>
      <c r="H150" s="1850" t="s">
        <v>28</v>
      </c>
      <c r="I150" s="1850" t="s">
        <v>871</v>
      </c>
    </row>
    <row customHeight="1" ht="11.25">
      <c r="A151" s="1850" t="s">
        <v>2284</v>
      </c>
      <c r="B151" s="1850" t="s">
        <v>16</v>
      </c>
      <c r="C151" s="1850" t="s">
        <v>2603</v>
      </c>
      <c r="D151" s="1850" t="s">
        <v>2604</v>
      </c>
      <c r="E151" s="1850" t="s">
        <v>2605</v>
      </c>
      <c r="F151" s="1850" t="s">
        <v>2376</v>
      </c>
      <c r="G151" s="1850" t="s">
        <v>28</v>
      </c>
      <c r="H151" s="1850" t="s">
        <v>28</v>
      </c>
      <c r="I151" s="1850" t="s">
        <v>871</v>
      </c>
    </row>
    <row customHeight="1" ht="11.25">
      <c r="A152" s="1850" t="s">
        <v>2284</v>
      </c>
      <c r="B152" s="1850" t="s">
        <v>16</v>
      </c>
      <c r="C152" s="1850" t="s">
        <v>2606</v>
      </c>
      <c r="D152" s="1850" t="s">
        <v>2607</v>
      </c>
      <c r="E152" s="1850" t="s">
        <v>2608</v>
      </c>
      <c r="F152" s="1850" t="s">
        <v>2393</v>
      </c>
      <c r="G152" s="1850" t="s">
        <v>28</v>
      </c>
      <c r="H152" s="1850" t="s">
        <v>2609</v>
      </c>
      <c r="I152" s="1850" t="s">
        <v>871</v>
      </c>
    </row>
    <row customHeight="1" ht="11.25">
      <c r="A153" s="1850" t="s">
        <v>2284</v>
      </c>
      <c r="B153" s="1850" t="s">
        <v>16</v>
      </c>
      <c r="C153" s="1850" t="s">
        <v>2430</v>
      </c>
      <c r="D153" s="1850" t="s">
        <v>2431</v>
      </c>
      <c r="E153" s="1850" t="s">
        <v>2432</v>
      </c>
      <c r="F153" s="1850" t="s">
        <v>2296</v>
      </c>
      <c r="G153" s="1850" t="s">
        <v>28</v>
      </c>
      <c r="H153" s="1850" t="s">
        <v>2433</v>
      </c>
      <c r="I153" s="1850" t="s">
        <v>871</v>
      </c>
    </row>
    <row customHeight="1" ht="11.25">
      <c r="A154" s="1850" t="s">
        <v>2284</v>
      </c>
      <c r="B154" s="1850" t="s">
        <v>16</v>
      </c>
      <c r="C154" s="1850" t="s">
        <v>2437</v>
      </c>
      <c r="D154" s="1850" t="s">
        <v>2438</v>
      </c>
      <c r="E154" s="1850" t="s">
        <v>2439</v>
      </c>
      <c r="F154" s="1850" t="s">
        <v>2296</v>
      </c>
      <c r="G154" s="1850" t="s">
        <v>28</v>
      </c>
      <c r="H154" s="1850" t="s">
        <v>28</v>
      </c>
      <c r="I154" s="1850" t="s">
        <v>871</v>
      </c>
    </row>
    <row customHeight="1" ht="11.25">
      <c r="A155" s="1850" t="s">
        <v>2284</v>
      </c>
      <c r="B155" s="1850" t="s">
        <v>16</v>
      </c>
      <c r="C155" s="1850" t="s">
        <v>2443</v>
      </c>
      <c r="D155" s="1850" t="s">
        <v>2444</v>
      </c>
      <c r="E155" s="1850" t="s">
        <v>2445</v>
      </c>
      <c r="F155" s="1850" t="s">
        <v>2446</v>
      </c>
      <c r="G155" s="1850" t="s">
        <v>28</v>
      </c>
      <c r="H155" s="1850" t="s">
        <v>28</v>
      </c>
      <c r="I155" s="1850" t="s">
        <v>871</v>
      </c>
    </row>
    <row customHeight="1" ht="11.25">
      <c r="A156" s="1850" t="s">
        <v>2284</v>
      </c>
      <c r="B156" s="1850" t="s">
        <v>16</v>
      </c>
      <c r="C156" s="1850" t="s">
        <v>2451</v>
      </c>
      <c r="D156" s="1850" t="s">
        <v>2452</v>
      </c>
      <c r="E156" s="1850" t="s">
        <v>2453</v>
      </c>
      <c r="F156" s="1850" t="s">
        <v>2393</v>
      </c>
      <c r="G156" s="1850" t="s">
        <v>2454</v>
      </c>
      <c r="H156" s="1850" t="s">
        <v>28</v>
      </c>
      <c r="I156" s="1850" t="s">
        <v>871</v>
      </c>
    </row>
    <row customHeight="1" ht="11.25">
      <c r="A157" s="1850" t="s">
        <v>2284</v>
      </c>
      <c r="B157" s="1850" t="s">
        <v>16</v>
      </c>
      <c r="C157" s="1850" t="s">
        <v>2455</v>
      </c>
      <c r="D157" s="1850" t="s">
        <v>2456</v>
      </c>
      <c r="E157" s="1850" t="s">
        <v>2457</v>
      </c>
      <c r="F157" s="1850" t="s">
        <v>2296</v>
      </c>
      <c r="G157" s="1850" t="s">
        <v>28</v>
      </c>
      <c r="H157" s="1850" t="s">
        <v>28</v>
      </c>
      <c r="I157" s="1850" t="s">
        <v>871</v>
      </c>
    </row>
    <row customHeight="1" ht="11.25">
      <c r="A158" s="1850" t="s">
        <v>2284</v>
      </c>
      <c r="B158" s="1850" t="s">
        <v>16</v>
      </c>
      <c r="C158" s="1850" t="s">
        <v>2458</v>
      </c>
      <c r="D158" s="1850" t="s">
        <v>2459</v>
      </c>
      <c r="E158" s="1850" t="s">
        <v>2460</v>
      </c>
      <c r="F158" s="1850" t="s">
        <v>2296</v>
      </c>
      <c r="G158" s="1850" t="s">
        <v>28</v>
      </c>
      <c r="H158" s="1850" t="s">
        <v>2461</v>
      </c>
      <c r="I158" s="1850" t="s">
        <v>871</v>
      </c>
    </row>
    <row customHeight="1" ht="11.25">
      <c r="A159" s="1850" t="s">
        <v>2284</v>
      </c>
      <c r="B159" s="1850" t="s">
        <v>16</v>
      </c>
      <c r="C159" s="1850" t="s">
        <v>2610</v>
      </c>
      <c r="D159" s="1850" t="s">
        <v>2611</v>
      </c>
      <c r="E159" s="1850" t="s">
        <v>2612</v>
      </c>
      <c r="F159" s="1850" t="s">
        <v>2597</v>
      </c>
      <c r="G159" s="1850" t="s">
        <v>28</v>
      </c>
      <c r="H159" s="1850" t="s">
        <v>2613</v>
      </c>
      <c r="I159" s="1850" t="s">
        <v>871</v>
      </c>
    </row>
    <row customHeight="1" ht="11.25">
      <c r="A160" s="1850" t="s">
        <v>2284</v>
      </c>
      <c r="B160" s="1850" t="s">
        <v>16</v>
      </c>
      <c r="C160" s="1850" t="s">
        <v>2614</v>
      </c>
      <c r="D160" s="1850" t="s">
        <v>2615</v>
      </c>
      <c r="E160" s="1850" t="s">
        <v>2616</v>
      </c>
      <c r="F160" s="1850" t="s">
        <v>55</v>
      </c>
      <c r="G160" s="1850" t="s">
        <v>2617</v>
      </c>
      <c r="H160" s="1850" t="s">
        <v>2618</v>
      </c>
      <c r="I160" s="1850" t="s">
        <v>871</v>
      </c>
    </row>
    <row customHeight="1" ht="11.25">
      <c r="A161" s="1850" t="s">
        <v>2284</v>
      </c>
      <c r="B161" s="1850" t="s">
        <v>16</v>
      </c>
      <c r="C161" s="1850" t="s">
        <v>2467</v>
      </c>
      <c r="D161" s="1850" t="s">
        <v>2468</v>
      </c>
      <c r="E161" s="1850" t="s">
        <v>2469</v>
      </c>
      <c r="F161" s="1850" t="s">
        <v>2470</v>
      </c>
      <c r="G161" s="1850" t="s">
        <v>2471</v>
      </c>
      <c r="H161" s="1850" t="s">
        <v>28</v>
      </c>
      <c r="I161" s="1850" t="s">
        <v>871</v>
      </c>
    </row>
    <row customHeight="1" ht="11.25">
      <c r="A162" s="1850" t="s">
        <v>2284</v>
      </c>
      <c r="B162" s="1850" t="s">
        <v>16</v>
      </c>
      <c r="C162" s="1850" t="s">
        <v>2619</v>
      </c>
      <c r="D162" s="1850" t="s">
        <v>2620</v>
      </c>
      <c r="E162" s="1850" t="s">
        <v>2621</v>
      </c>
      <c r="F162" s="1850" t="s">
        <v>2622</v>
      </c>
      <c r="G162" s="1850" t="s">
        <v>2623</v>
      </c>
      <c r="H162" s="1850" t="s">
        <v>28</v>
      </c>
      <c r="I162" s="1850" t="s">
        <v>871</v>
      </c>
    </row>
    <row customHeight="1" ht="11.25">
      <c r="A163" s="1850" t="s">
        <v>2284</v>
      </c>
      <c r="B163" s="1850" t="s">
        <v>16</v>
      </c>
      <c r="C163" s="1850" t="s">
        <v>2472</v>
      </c>
      <c r="D163" s="1850" t="s">
        <v>2473</v>
      </c>
      <c r="E163" s="1850" t="s">
        <v>2474</v>
      </c>
      <c r="F163" s="1850" t="s">
        <v>2475</v>
      </c>
      <c r="G163" s="1850" t="s">
        <v>28</v>
      </c>
      <c r="H163" s="1850" t="s">
        <v>28</v>
      </c>
      <c r="I163" s="1850" t="s">
        <v>871</v>
      </c>
    </row>
    <row customHeight="1" ht="11.25">
      <c r="A164" s="1850" t="s">
        <v>2284</v>
      </c>
      <c r="B164" s="1850" t="s">
        <v>16</v>
      </c>
      <c r="C164" s="1850" t="s">
        <v>2624</v>
      </c>
      <c r="D164" s="1850" t="s">
        <v>2625</v>
      </c>
      <c r="E164" s="1850" t="s">
        <v>2626</v>
      </c>
      <c r="F164" s="1850" t="s">
        <v>2627</v>
      </c>
      <c r="G164" s="1850" t="s">
        <v>28</v>
      </c>
      <c r="H164" s="1850" t="s">
        <v>28</v>
      </c>
      <c r="I164" s="1850" t="s">
        <v>871</v>
      </c>
    </row>
    <row customHeight="1" ht="11.25">
      <c r="A165" s="1850" t="s">
        <v>2284</v>
      </c>
      <c r="B165" s="1850" t="s">
        <v>16</v>
      </c>
      <c r="C165" s="1850" t="s">
        <v>2628</v>
      </c>
      <c r="D165" s="1850" t="s">
        <v>2629</v>
      </c>
      <c r="E165" s="1850" t="s">
        <v>2630</v>
      </c>
      <c r="F165" s="1850" t="s">
        <v>2627</v>
      </c>
      <c r="G165" s="1850" t="s">
        <v>28</v>
      </c>
      <c r="H165" s="1850" t="s">
        <v>28</v>
      </c>
      <c r="I165" s="1850" t="s">
        <v>871</v>
      </c>
    </row>
    <row customHeight="1" ht="11.25">
      <c r="A166" s="1850" t="s">
        <v>2284</v>
      </c>
      <c r="B166" s="1850" t="s">
        <v>16</v>
      </c>
      <c r="C166" s="1850" t="s">
        <v>2631</v>
      </c>
      <c r="D166" s="1850" t="s">
        <v>2632</v>
      </c>
      <c r="E166" s="1850" t="s">
        <v>2633</v>
      </c>
      <c r="F166" s="1850" t="s">
        <v>2622</v>
      </c>
      <c r="G166" s="1850" t="s">
        <v>2634</v>
      </c>
      <c r="H166" s="1850" t="s">
        <v>28</v>
      </c>
      <c r="I166" s="1850" t="s">
        <v>871</v>
      </c>
    </row>
    <row customHeight="1" ht="11.25">
      <c r="A167" s="1850" t="s">
        <v>2284</v>
      </c>
      <c r="B167" s="1850" t="s">
        <v>16</v>
      </c>
      <c r="C167" s="1850" t="s">
        <v>2635</v>
      </c>
      <c r="D167" s="1850" t="s">
        <v>2636</v>
      </c>
      <c r="E167" s="1850" t="s">
        <v>2637</v>
      </c>
      <c r="F167" s="1850" t="s">
        <v>2393</v>
      </c>
      <c r="G167" s="1850" t="s">
        <v>2638</v>
      </c>
      <c r="H167" s="1850" t="s">
        <v>28</v>
      </c>
      <c r="I167" s="1850" t="s">
        <v>871</v>
      </c>
    </row>
    <row customHeight="1" ht="11.25">
      <c r="A168" s="1850" t="s">
        <v>2284</v>
      </c>
      <c r="B168" s="1850" t="s">
        <v>16</v>
      </c>
      <c r="C168" s="1850" t="s">
        <v>2487</v>
      </c>
      <c r="D168" s="1850" t="s">
        <v>2488</v>
      </c>
      <c r="E168" s="1850" t="s">
        <v>2489</v>
      </c>
      <c r="F168" s="1850" t="s">
        <v>2490</v>
      </c>
      <c r="G168" s="1850" t="s">
        <v>2491</v>
      </c>
      <c r="H168" s="1850" t="s">
        <v>28</v>
      </c>
      <c r="I168" s="1850" t="s">
        <v>871</v>
      </c>
    </row>
    <row customHeight="1" ht="11.25">
      <c r="A169" s="1850" t="s">
        <v>2284</v>
      </c>
      <c r="B169" s="1850" t="s">
        <v>16</v>
      </c>
      <c r="C169" s="1850" t="s">
        <v>2639</v>
      </c>
      <c r="D169" s="1850" t="s">
        <v>2640</v>
      </c>
      <c r="E169" s="1850" t="s">
        <v>2641</v>
      </c>
      <c r="F169" s="1850" t="s">
        <v>2465</v>
      </c>
      <c r="G169" s="1850" t="s">
        <v>28</v>
      </c>
      <c r="H169" s="1850" t="s">
        <v>28</v>
      </c>
      <c r="I169" s="1850" t="s">
        <v>871</v>
      </c>
    </row>
    <row customHeight="1" ht="11.25">
      <c r="A170" s="1850" t="s">
        <v>2284</v>
      </c>
      <c r="B170" s="1850" t="s">
        <v>16</v>
      </c>
      <c r="C170" s="1850" t="s">
        <v>2642</v>
      </c>
      <c r="D170" s="1850" t="s">
        <v>2643</v>
      </c>
      <c r="E170" s="1850" t="s">
        <v>2644</v>
      </c>
      <c r="F170" s="1850" t="s">
        <v>2490</v>
      </c>
      <c r="G170" s="1850" t="s">
        <v>2645</v>
      </c>
      <c r="H170" s="1850" t="s">
        <v>2646</v>
      </c>
      <c r="I170" s="1850" t="s">
        <v>871</v>
      </c>
    </row>
    <row customHeight="1" ht="11.25">
      <c r="A171" s="1850" t="s">
        <v>2284</v>
      </c>
      <c r="B171" s="1850" t="s">
        <v>16</v>
      </c>
      <c r="C171" s="1850" t="s">
        <v>2506</v>
      </c>
      <c r="D171" s="1850" t="s">
        <v>2507</v>
      </c>
      <c r="E171" s="1850" t="s">
        <v>2508</v>
      </c>
      <c r="F171" s="1850" t="s">
        <v>2305</v>
      </c>
      <c r="G171" s="1850" t="s">
        <v>2509</v>
      </c>
      <c r="H171" s="1850" t="s">
        <v>28</v>
      </c>
      <c r="I171" s="1850" t="s">
        <v>871</v>
      </c>
    </row>
    <row customHeight="1" ht="11.25">
      <c r="A172" s="1850" t="s">
        <v>2284</v>
      </c>
      <c r="B172" s="1850" t="s">
        <v>16</v>
      </c>
      <c r="C172" s="1850" t="s">
        <v>2647</v>
      </c>
      <c r="D172" s="1850" t="s">
        <v>2648</v>
      </c>
      <c r="E172" s="1850" t="s">
        <v>2649</v>
      </c>
      <c r="F172" s="1850" t="s">
        <v>2296</v>
      </c>
      <c r="G172" s="1850" t="s">
        <v>28</v>
      </c>
      <c r="H172" s="1850" t="s">
        <v>2650</v>
      </c>
      <c r="I172" s="1850" t="s">
        <v>871</v>
      </c>
    </row>
    <row customHeight="1" ht="11.25">
      <c r="A173" s="1850" t="s">
        <v>2284</v>
      </c>
      <c r="B173" s="1850" t="s">
        <v>16</v>
      </c>
      <c r="C173" s="1850" t="s">
        <v>2528</v>
      </c>
      <c r="D173" s="1850" t="s">
        <v>2529</v>
      </c>
      <c r="E173" s="1850" t="s">
        <v>2530</v>
      </c>
      <c r="F173" s="1850" t="s">
        <v>2531</v>
      </c>
      <c r="G173" s="1850" t="s">
        <v>2532</v>
      </c>
      <c r="H173" s="1850" t="s">
        <v>28</v>
      </c>
      <c r="I173" s="1850" t="s">
        <v>871</v>
      </c>
    </row>
    <row customHeight="1" ht="11.25">
      <c r="A174" s="1850" t="s">
        <v>2284</v>
      </c>
      <c r="B174" s="1850" t="s">
        <v>16</v>
      </c>
      <c r="C174" s="1850" t="s">
        <v>2533</v>
      </c>
      <c r="D174" s="1850" t="s">
        <v>2534</v>
      </c>
      <c r="E174" s="1850" t="s">
        <v>2469</v>
      </c>
      <c r="F174" s="1850" t="s">
        <v>2535</v>
      </c>
      <c r="G174" s="1850" t="s">
        <v>28</v>
      </c>
      <c r="H174" s="1850" t="s">
        <v>28</v>
      </c>
      <c r="I174" s="1850" t="s">
        <v>871</v>
      </c>
    </row>
    <row customHeight="1" ht="11.25">
      <c r="A175" s="1850" t="s">
        <v>2284</v>
      </c>
      <c r="B175" s="1850" t="s">
        <v>16</v>
      </c>
      <c r="C175" s="1850" t="s">
        <v>2539</v>
      </c>
      <c r="D175" s="1850" t="s">
        <v>2540</v>
      </c>
      <c r="E175" s="1850" t="s">
        <v>2530</v>
      </c>
      <c r="F175" s="1850" t="s">
        <v>2541</v>
      </c>
      <c r="G175" s="1850" t="s">
        <v>2542</v>
      </c>
      <c r="H175" s="1850" t="s">
        <v>28</v>
      </c>
      <c r="I175" s="1850" t="s">
        <v>871</v>
      </c>
    </row>
    <row customHeight="1" ht="11.25">
      <c r="A176" s="1850" t="s">
        <v>2284</v>
      </c>
      <c r="B176" s="1850" t="s">
        <v>16</v>
      </c>
      <c r="C176" s="1850" t="s">
        <v>2543</v>
      </c>
      <c r="D176" s="1850" t="s">
        <v>2544</v>
      </c>
      <c r="E176" s="1850" t="s">
        <v>2545</v>
      </c>
      <c r="F176" s="1850" t="s">
        <v>2296</v>
      </c>
      <c r="G176" s="1850" t="s">
        <v>2546</v>
      </c>
      <c r="H176" s="1850" t="s">
        <v>2547</v>
      </c>
      <c r="I176" s="1850" t="s">
        <v>871</v>
      </c>
    </row>
    <row customHeight="1" ht="11.25">
      <c r="A177" s="1850" t="s">
        <v>2284</v>
      </c>
      <c r="B177" s="1850" t="s">
        <v>16</v>
      </c>
      <c r="C177" s="1850" t="s">
        <v>2548</v>
      </c>
      <c r="D177" s="1850" t="s">
        <v>2549</v>
      </c>
      <c r="E177" s="1850" t="s">
        <v>2550</v>
      </c>
      <c r="F177" s="1850" t="s">
        <v>2551</v>
      </c>
      <c r="G177" s="1850" t="s">
        <v>28</v>
      </c>
      <c r="H177" s="1850" t="s">
        <v>28</v>
      </c>
      <c r="I177" s="1850" t="s">
        <v>871</v>
      </c>
    </row>
    <row customHeight="1" ht="11.25">
      <c r="A178" s="1850" t="s">
        <v>2284</v>
      </c>
      <c r="B178" s="1850" t="s">
        <v>16</v>
      </c>
      <c r="C178" s="1850" t="s">
        <v>2560</v>
      </c>
      <c r="D178" s="1850" t="s">
        <v>2561</v>
      </c>
      <c r="E178" s="1850" t="s">
        <v>2562</v>
      </c>
      <c r="F178" s="1850" t="s">
        <v>2475</v>
      </c>
      <c r="G178" s="1850" t="s">
        <v>28</v>
      </c>
      <c r="H178" s="1850" t="s">
        <v>28</v>
      </c>
      <c r="I178" s="1850" t="s">
        <v>871</v>
      </c>
    </row>
    <row customHeight="1" ht="11.25">
      <c r="A179" s="1850" t="s">
        <v>2284</v>
      </c>
      <c r="B179" s="1850" t="s">
        <v>16</v>
      </c>
      <c r="C179" s="1850" t="s">
        <v>2651</v>
      </c>
      <c r="D179" s="1850" t="s">
        <v>2652</v>
      </c>
      <c r="E179" s="1850" t="s">
        <v>2653</v>
      </c>
      <c r="F179" s="1850" t="s">
        <v>2551</v>
      </c>
      <c r="G179" s="1850" t="s">
        <v>2654</v>
      </c>
      <c r="H179" s="1850" t="s">
        <v>28</v>
      </c>
      <c r="I179" s="1850" t="s">
        <v>924</v>
      </c>
    </row>
    <row customHeight="1" ht="11.25">
      <c r="A180" s="1850" t="s">
        <v>2284</v>
      </c>
      <c r="B180" s="1850" t="s">
        <v>16</v>
      </c>
      <c r="C180" s="1850" t="s">
        <v>2290</v>
      </c>
      <c r="D180" s="1850" t="s">
        <v>2286</v>
      </c>
      <c r="E180" s="1850" t="s">
        <v>2287</v>
      </c>
      <c r="F180" s="1850" t="s">
        <v>2291</v>
      </c>
      <c r="G180" s="1850" t="s">
        <v>2292</v>
      </c>
      <c r="H180" s="1850" t="s">
        <v>28</v>
      </c>
      <c r="I180" s="1850" t="s">
        <v>924</v>
      </c>
    </row>
    <row customHeight="1" ht="11.25">
      <c r="A181" s="1850" t="s">
        <v>2284</v>
      </c>
      <c r="B181" s="1850" t="s">
        <v>16</v>
      </c>
      <c r="C181" s="1850" t="s">
        <v>2563</v>
      </c>
      <c r="D181" s="1850" t="s">
        <v>2564</v>
      </c>
      <c r="E181" s="1850" t="s">
        <v>2565</v>
      </c>
      <c r="F181" s="1850" t="s">
        <v>2351</v>
      </c>
      <c r="G181" s="1850" t="s">
        <v>2566</v>
      </c>
      <c r="H181" s="1850" t="s">
        <v>28</v>
      </c>
      <c r="I181" s="1850" t="s">
        <v>924</v>
      </c>
    </row>
    <row customHeight="1" ht="11.25">
      <c r="A182" s="1850" t="s">
        <v>2284</v>
      </c>
      <c r="B182" s="1850" t="s">
        <v>16</v>
      </c>
      <c r="C182" s="1850" t="s">
        <v>2293</v>
      </c>
      <c r="D182" s="1850" t="s">
        <v>2294</v>
      </c>
      <c r="E182" s="1850" t="s">
        <v>2295</v>
      </c>
      <c r="F182" s="1850" t="s">
        <v>2296</v>
      </c>
      <c r="G182" s="1850" t="s">
        <v>28</v>
      </c>
      <c r="H182" s="1850" t="s">
        <v>28</v>
      </c>
      <c r="I182" s="1850" t="s">
        <v>924</v>
      </c>
    </row>
    <row customHeight="1" ht="11.25">
      <c r="A183" s="1850" t="s">
        <v>2284</v>
      </c>
      <c r="B183" s="1850" t="s">
        <v>16</v>
      </c>
      <c r="C183" s="1850" t="s">
        <v>2567</v>
      </c>
      <c r="D183" s="1850" t="s">
        <v>2568</v>
      </c>
      <c r="E183" s="1850" t="s">
        <v>2569</v>
      </c>
      <c r="F183" s="1850" t="s">
        <v>2296</v>
      </c>
      <c r="G183" s="1850" t="s">
        <v>2570</v>
      </c>
      <c r="H183" s="1850" t="s">
        <v>28</v>
      </c>
      <c r="I183" s="1850" t="s">
        <v>924</v>
      </c>
    </row>
    <row customHeight="1" ht="11.25">
      <c r="A184" s="1850" t="s">
        <v>2284</v>
      </c>
      <c r="B184" s="1850" t="s">
        <v>16</v>
      </c>
      <c r="C184" s="1850" t="s">
        <v>2306</v>
      </c>
      <c r="D184" s="1850" t="s">
        <v>2307</v>
      </c>
      <c r="E184" s="1850" t="s">
        <v>2308</v>
      </c>
      <c r="F184" s="1850" t="s">
        <v>2309</v>
      </c>
      <c r="G184" s="1850" t="s">
        <v>2310</v>
      </c>
      <c r="H184" s="1850" t="s">
        <v>28</v>
      </c>
      <c r="I184" s="1850" t="s">
        <v>924</v>
      </c>
    </row>
    <row customHeight="1" ht="11.25">
      <c r="A185" s="1850" t="s">
        <v>2284</v>
      </c>
      <c r="B185" s="1850" t="s">
        <v>16</v>
      </c>
      <c r="C185" s="1850" t="s">
        <v>2571</v>
      </c>
      <c r="D185" s="1850" t="s">
        <v>2572</v>
      </c>
      <c r="E185" s="1850" t="s">
        <v>2573</v>
      </c>
      <c r="F185" s="1850" t="s">
        <v>2314</v>
      </c>
      <c r="G185" s="1850" t="s">
        <v>2574</v>
      </c>
      <c r="H185" s="1850" t="s">
        <v>28</v>
      </c>
      <c r="I185" s="1850" t="s">
        <v>924</v>
      </c>
    </row>
    <row customHeight="1" ht="11.25">
      <c r="A186" s="1850" t="s">
        <v>2284</v>
      </c>
      <c r="B186" s="1850" t="s">
        <v>16</v>
      </c>
      <c r="C186" s="1850" t="s">
        <v>2318</v>
      </c>
      <c r="D186" s="1850" t="s">
        <v>2319</v>
      </c>
      <c r="E186" s="1850" t="s">
        <v>2320</v>
      </c>
      <c r="F186" s="1850" t="s">
        <v>55</v>
      </c>
      <c r="G186" s="1850" t="s">
        <v>2321</v>
      </c>
      <c r="H186" s="1850" t="s">
        <v>28</v>
      </c>
      <c r="I186" s="1850" t="s">
        <v>924</v>
      </c>
    </row>
    <row customHeight="1" ht="11.25">
      <c r="A187" s="1850" t="s">
        <v>2284</v>
      </c>
      <c r="B187" s="1850" t="s">
        <v>16</v>
      </c>
      <c r="C187" s="1850" t="s">
        <v>2326</v>
      </c>
      <c r="D187" s="1850" t="s">
        <v>2327</v>
      </c>
      <c r="E187" s="1850" t="s">
        <v>2328</v>
      </c>
      <c r="F187" s="1850" t="s">
        <v>2329</v>
      </c>
      <c r="G187" s="1850" t="s">
        <v>2330</v>
      </c>
      <c r="H187" s="1850" t="s">
        <v>28</v>
      </c>
      <c r="I187" s="1850" t="s">
        <v>924</v>
      </c>
    </row>
    <row customHeight="1" ht="11.25">
      <c r="A188" s="1850" t="s">
        <v>2284</v>
      </c>
      <c r="B188" s="1850" t="s">
        <v>16</v>
      </c>
      <c r="C188" s="1850" t="s">
        <v>2575</v>
      </c>
      <c r="D188" s="1850" t="s">
        <v>2576</v>
      </c>
      <c r="E188" s="1850" t="s">
        <v>2342</v>
      </c>
      <c r="F188" s="1850" t="s">
        <v>2555</v>
      </c>
      <c r="G188" s="1850" t="s">
        <v>2577</v>
      </c>
      <c r="H188" s="1850" t="s">
        <v>28</v>
      </c>
      <c r="I188" s="1850" t="s">
        <v>924</v>
      </c>
    </row>
    <row customHeight="1" ht="11.25">
      <c r="A189" s="1850" t="s">
        <v>2284</v>
      </c>
      <c r="B189" s="1850" t="s">
        <v>16</v>
      </c>
      <c r="C189" s="1850" t="s">
        <v>2344</v>
      </c>
      <c r="D189" s="1850" t="s">
        <v>2345</v>
      </c>
      <c r="E189" s="1850" t="s">
        <v>2346</v>
      </c>
      <c r="F189" s="1850" t="s">
        <v>55</v>
      </c>
      <c r="G189" s="1850" t="s">
        <v>2347</v>
      </c>
      <c r="H189" s="1850" t="s">
        <v>28</v>
      </c>
      <c r="I189" s="1850" t="s">
        <v>924</v>
      </c>
    </row>
    <row customHeight="1" ht="11.25">
      <c r="A190" s="1850" t="s">
        <v>2284</v>
      </c>
      <c r="B190" s="1850" t="s">
        <v>16</v>
      </c>
      <c r="C190" s="1850" t="s">
        <v>2355</v>
      </c>
      <c r="D190" s="1850" t="s">
        <v>2356</v>
      </c>
      <c r="E190" s="1850" t="s">
        <v>2357</v>
      </c>
      <c r="F190" s="1850" t="s">
        <v>2358</v>
      </c>
      <c r="G190" s="1850" t="s">
        <v>28</v>
      </c>
      <c r="H190" s="1850" t="s">
        <v>28</v>
      </c>
      <c r="I190" s="1850" t="s">
        <v>924</v>
      </c>
    </row>
    <row customHeight="1" ht="11.25">
      <c r="A191" s="1850" t="s">
        <v>2284</v>
      </c>
      <c r="B191" s="1850" t="s">
        <v>16</v>
      </c>
      <c r="C191" s="1850" t="s">
        <v>2578</v>
      </c>
      <c r="D191" s="1850" t="s">
        <v>2579</v>
      </c>
      <c r="E191" s="1850" t="s">
        <v>2580</v>
      </c>
      <c r="F191" s="1850" t="s">
        <v>2393</v>
      </c>
      <c r="G191" s="1850" t="s">
        <v>2581</v>
      </c>
      <c r="H191" s="1850" t="s">
        <v>28</v>
      </c>
      <c r="I191" s="1850" t="s">
        <v>924</v>
      </c>
    </row>
    <row customHeight="1" ht="11.25">
      <c r="A192" s="1850" t="s">
        <v>2284</v>
      </c>
      <c r="B192" s="1850" t="s">
        <v>16</v>
      </c>
      <c r="C192" s="1850" t="s">
        <v>2359</v>
      </c>
      <c r="D192" s="1850" t="s">
        <v>2360</v>
      </c>
      <c r="E192" s="1850" t="s">
        <v>2361</v>
      </c>
      <c r="F192" s="1850" t="s">
        <v>55</v>
      </c>
      <c r="G192" s="1850" t="s">
        <v>2362</v>
      </c>
      <c r="H192" s="1850" t="s">
        <v>28</v>
      </c>
      <c r="I192" s="1850" t="s">
        <v>924</v>
      </c>
    </row>
    <row customHeight="1" ht="11.25">
      <c r="A193" s="1850" t="s">
        <v>2284</v>
      </c>
      <c r="B193" s="1850" t="s">
        <v>16</v>
      </c>
      <c r="C193" s="1850" t="s">
        <v>2582</v>
      </c>
      <c r="D193" s="1850" t="s">
        <v>2583</v>
      </c>
      <c r="E193" s="1850" t="s">
        <v>2584</v>
      </c>
      <c r="F193" s="1850" t="s">
        <v>2465</v>
      </c>
      <c r="G193" s="1850" t="s">
        <v>2585</v>
      </c>
      <c r="H193" s="1850" t="s">
        <v>28</v>
      </c>
      <c r="I193" s="1850" t="s">
        <v>924</v>
      </c>
    </row>
    <row customHeight="1" ht="11.25">
      <c r="A194" s="1850" t="s">
        <v>2284</v>
      </c>
      <c r="B194" s="1850" t="s">
        <v>16</v>
      </c>
      <c r="C194" s="1850" t="s">
        <v>2363</v>
      </c>
      <c r="D194" s="1850" t="s">
        <v>2364</v>
      </c>
      <c r="E194" s="1850" t="s">
        <v>2365</v>
      </c>
      <c r="F194" s="1850" t="s">
        <v>2366</v>
      </c>
      <c r="G194" s="1850" t="s">
        <v>28</v>
      </c>
      <c r="H194" s="1850" t="s">
        <v>28</v>
      </c>
      <c r="I194" s="1850" t="s">
        <v>924</v>
      </c>
    </row>
    <row customHeight="1" ht="11.25">
      <c r="A195" s="1850" t="s">
        <v>2284</v>
      </c>
      <c r="B195" s="1850" t="s">
        <v>16</v>
      </c>
      <c r="C195" s="1850" t="s">
        <v>28</v>
      </c>
      <c r="D195" s="1850" t="s">
        <v>2367</v>
      </c>
      <c r="E195" s="1850" t="s">
        <v>2368</v>
      </c>
      <c r="F195" s="1850" t="s">
        <v>55</v>
      </c>
      <c r="G195" s="1850" t="s">
        <v>28</v>
      </c>
      <c r="H195" s="1850" t="s">
        <v>28</v>
      </c>
      <c r="I195" s="1850" t="s">
        <v>924</v>
      </c>
    </row>
    <row customHeight="1" ht="11.25">
      <c r="A196" s="1850" t="s">
        <v>2284</v>
      </c>
      <c r="B196" s="1850" t="s">
        <v>16</v>
      </c>
      <c r="C196" s="1850" t="s">
        <v>2586</v>
      </c>
      <c r="D196" s="1850" t="s">
        <v>2587</v>
      </c>
      <c r="E196" s="1850" t="s">
        <v>2588</v>
      </c>
      <c r="F196" s="1850" t="s">
        <v>2376</v>
      </c>
      <c r="G196" s="1850" t="s">
        <v>2589</v>
      </c>
      <c r="H196" s="1850" t="s">
        <v>2590</v>
      </c>
      <c r="I196" s="1850" t="s">
        <v>924</v>
      </c>
    </row>
    <row customHeight="1" ht="11.25">
      <c r="A197" s="1850" t="s">
        <v>2284</v>
      </c>
      <c r="B197" s="1850" t="s">
        <v>16</v>
      </c>
      <c r="C197" s="1850" t="s">
        <v>2373</v>
      </c>
      <c r="D197" s="1850" t="s">
        <v>2374</v>
      </c>
      <c r="E197" s="1850" t="s">
        <v>2375</v>
      </c>
      <c r="F197" s="1850" t="s">
        <v>2376</v>
      </c>
      <c r="G197" s="1850" t="s">
        <v>28</v>
      </c>
      <c r="H197" s="1850" t="s">
        <v>28</v>
      </c>
      <c r="I197" s="1850" t="s">
        <v>924</v>
      </c>
    </row>
    <row customHeight="1" ht="11.25">
      <c r="A198" s="1850" t="s">
        <v>2284</v>
      </c>
      <c r="B198" s="1850" t="s">
        <v>16</v>
      </c>
      <c r="C198" s="1850" t="s">
        <v>2377</v>
      </c>
      <c r="D198" s="1850" t="s">
        <v>2378</v>
      </c>
      <c r="E198" s="1850" t="s">
        <v>2379</v>
      </c>
      <c r="F198" s="1850" t="s">
        <v>2296</v>
      </c>
      <c r="G198" s="1850" t="s">
        <v>28</v>
      </c>
      <c r="H198" s="1850" t="s">
        <v>2380</v>
      </c>
      <c r="I198" s="1850" t="s">
        <v>924</v>
      </c>
    </row>
    <row customHeight="1" ht="11.25">
      <c r="A199" s="1850" t="s">
        <v>2284</v>
      </c>
      <c r="B199" s="1850" t="s">
        <v>16</v>
      </c>
      <c r="C199" s="1850" t="s">
        <v>2381</v>
      </c>
      <c r="D199" s="1850" t="s">
        <v>2382</v>
      </c>
      <c r="E199" s="1850" t="s">
        <v>2383</v>
      </c>
      <c r="F199" s="1850" t="s">
        <v>2376</v>
      </c>
      <c r="G199" s="1850" t="s">
        <v>2384</v>
      </c>
      <c r="H199" s="1850" t="s">
        <v>28</v>
      </c>
      <c r="I199" s="1850" t="s">
        <v>924</v>
      </c>
    </row>
    <row customHeight="1" ht="11.25">
      <c r="A200" s="1850" t="s">
        <v>2284</v>
      </c>
      <c r="B200" s="1850" t="s">
        <v>16</v>
      </c>
      <c r="C200" s="1850" t="s">
        <v>2385</v>
      </c>
      <c r="D200" s="1850" t="s">
        <v>2386</v>
      </c>
      <c r="E200" s="1850" t="s">
        <v>2387</v>
      </c>
      <c r="F200" s="1850" t="s">
        <v>2376</v>
      </c>
      <c r="G200" s="1850" t="s">
        <v>2388</v>
      </c>
      <c r="H200" s="1850" t="s">
        <v>2389</v>
      </c>
      <c r="I200" s="1850" t="s">
        <v>924</v>
      </c>
    </row>
    <row customHeight="1" ht="11.25">
      <c r="A201" s="1850" t="s">
        <v>2284</v>
      </c>
      <c r="B201" s="1850" t="s">
        <v>16</v>
      </c>
      <c r="C201" s="1850" t="s">
        <v>2390</v>
      </c>
      <c r="D201" s="1850" t="s">
        <v>2391</v>
      </c>
      <c r="E201" s="1850" t="s">
        <v>2392</v>
      </c>
      <c r="F201" s="1850" t="s">
        <v>2393</v>
      </c>
      <c r="G201" s="1850" t="s">
        <v>2394</v>
      </c>
      <c r="H201" s="1850" t="s">
        <v>28</v>
      </c>
      <c r="I201" s="1850" t="s">
        <v>924</v>
      </c>
    </row>
    <row customHeight="1" ht="11.25">
      <c r="A202" s="1850" t="s">
        <v>2284</v>
      </c>
      <c r="B202" s="1850" t="s">
        <v>16</v>
      </c>
      <c r="C202" s="1850" t="s">
        <v>2594</v>
      </c>
      <c r="D202" s="1850" t="s">
        <v>2595</v>
      </c>
      <c r="E202" s="1850" t="s">
        <v>2596</v>
      </c>
      <c r="F202" s="1850" t="s">
        <v>2597</v>
      </c>
      <c r="G202" s="1850" t="s">
        <v>28</v>
      </c>
      <c r="H202" s="1850" t="s">
        <v>28</v>
      </c>
      <c r="I202" s="1850" t="s">
        <v>924</v>
      </c>
    </row>
    <row customHeight="1" ht="11.25">
      <c r="A203" s="1850" t="s">
        <v>2284</v>
      </c>
      <c r="B203" s="1850" t="s">
        <v>16</v>
      </c>
      <c r="C203" s="1850" t="s">
        <v>2402</v>
      </c>
      <c r="D203" s="1850" t="s">
        <v>2403</v>
      </c>
      <c r="E203" s="1850" t="s">
        <v>2404</v>
      </c>
      <c r="F203" s="1850" t="s">
        <v>2305</v>
      </c>
      <c r="G203" s="1850" t="s">
        <v>28</v>
      </c>
      <c r="H203" s="1850" t="s">
        <v>28</v>
      </c>
      <c r="I203" s="1850" t="s">
        <v>924</v>
      </c>
    </row>
    <row customHeight="1" ht="11.25">
      <c r="A204" s="1850" t="s">
        <v>2284</v>
      </c>
      <c r="B204" s="1850" t="s">
        <v>16</v>
      </c>
      <c r="C204" s="1850" t="s">
        <v>2405</v>
      </c>
      <c r="D204" s="1850" t="s">
        <v>2406</v>
      </c>
      <c r="E204" s="1850" t="s">
        <v>2407</v>
      </c>
      <c r="F204" s="1850" t="s">
        <v>2296</v>
      </c>
      <c r="G204" s="1850" t="s">
        <v>28</v>
      </c>
      <c r="H204" s="1850" t="s">
        <v>28</v>
      </c>
      <c r="I204" s="1850" t="s">
        <v>924</v>
      </c>
    </row>
    <row customHeight="1" ht="11.25">
      <c r="A205" s="1850" t="s">
        <v>2284</v>
      </c>
      <c r="B205" s="1850" t="s">
        <v>16</v>
      </c>
      <c r="C205" s="1850" t="s">
        <v>2598</v>
      </c>
      <c r="D205" s="1850" t="s">
        <v>2599</v>
      </c>
      <c r="E205" s="1850" t="s">
        <v>2600</v>
      </c>
      <c r="F205" s="1850" t="s">
        <v>2305</v>
      </c>
      <c r="G205" s="1850" t="s">
        <v>2601</v>
      </c>
      <c r="H205" s="1850" t="s">
        <v>2602</v>
      </c>
      <c r="I205" s="1850" t="s">
        <v>924</v>
      </c>
    </row>
    <row customHeight="1" ht="11.25">
      <c r="A206" s="1850" t="s">
        <v>2284</v>
      </c>
      <c r="B206" s="1850" t="s">
        <v>16</v>
      </c>
      <c r="C206" s="1850" t="s">
        <v>2412</v>
      </c>
      <c r="D206" s="1850" t="s">
        <v>2413</v>
      </c>
      <c r="E206" s="1850" t="s">
        <v>2414</v>
      </c>
      <c r="F206" s="1850" t="s">
        <v>2296</v>
      </c>
      <c r="G206" s="1850" t="s">
        <v>28</v>
      </c>
      <c r="H206" s="1850" t="s">
        <v>2415</v>
      </c>
      <c r="I206" s="1850" t="s">
        <v>924</v>
      </c>
    </row>
    <row customHeight="1" ht="11.25">
      <c r="A207" s="1850" t="s">
        <v>2284</v>
      </c>
      <c r="B207" s="1850" t="s">
        <v>16</v>
      </c>
      <c r="C207" s="1850" t="s">
        <v>2419</v>
      </c>
      <c r="D207" s="1850" t="s">
        <v>2420</v>
      </c>
      <c r="E207" s="1850" t="s">
        <v>2421</v>
      </c>
      <c r="F207" s="1850" t="s">
        <v>2393</v>
      </c>
      <c r="G207" s="1850" t="s">
        <v>28</v>
      </c>
      <c r="H207" s="1850" t="s">
        <v>28</v>
      </c>
      <c r="I207" s="1850" t="s">
        <v>924</v>
      </c>
    </row>
    <row customHeight="1" ht="11.25">
      <c r="A208" s="1850" t="s">
        <v>2284</v>
      </c>
      <c r="B208" s="1850" t="s">
        <v>16</v>
      </c>
      <c r="C208" s="1850" t="s">
        <v>2422</v>
      </c>
      <c r="D208" s="1850" t="s">
        <v>2423</v>
      </c>
      <c r="E208" s="1850" t="s">
        <v>2424</v>
      </c>
      <c r="F208" s="1850" t="s">
        <v>2393</v>
      </c>
      <c r="G208" s="1850" t="s">
        <v>2425</v>
      </c>
      <c r="H208" s="1850" t="s">
        <v>28</v>
      </c>
      <c r="I208" s="1850" t="s">
        <v>924</v>
      </c>
    </row>
    <row customHeight="1" ht="11.25">
      <c r="A209" s="1850" t="s">
        <v>2284</v>
      </c>
      <c r="B209" s="1850" t="s">
        <v>16</v>
      </c>
      <c r="C209" s="1850" t="s">
        <v>2603</v>
      </c>
      <c r="D209" s="1850" t="s">
        <v>2604</v>
      </c>
      <c r="E209" s="1850" t="s">
        <v>2605</v>
      </c>
      <c r="F209" s="1850" t="s">
        <v>2376</v>
      </c>
      <c r="G209" s="1850" t="s">
        <v>28</v>
      </c>
      <c r="H209" s="1850" t="s">
        <v>28</v>
      </c>
      <c r="I209" s="1850" t="s">
        <v>924</v>
      </c>
    </row>
    <row customHeight="1" ht="11.25">
      <c r="A210" s="1850" t="s">
        <v>2284</v>
      </c>
      <c r="B210" s="1850" t="s">
        <v>16</v>
      </c>
      <c r="C210" s="1850" t="s">
        <v>2606</v>
      </c>
      <c r="D210" s="1850" t="s">
        <v>2607</v>
      </c>
      <c r="E210" s="1850" t="s">
        <v>2608</v>
      </c>
      <c r="F210" s="1850" t="s">
        <v>2393</v>
      </c>
      <c r="G210" s="1850" t="s">
        <v>28</v>
      </c>
      <c r="H210" s="1850" t="s">
        <v>2609</v>
      </c>
      <c r="I210" s="1850" t="s">
        <v>924</v>
      </c>
    </row>
    <row customHeight="1" ht="11.25">
      <c r="A211" s="1850" t="s">
        <v>2284</v>
      </c>
      <c r="B211" s="1850" t="s">
        <v>16</v>
      </c>
      <c r="C211" s="1850" t="s">
        <v>2430</v>
      </c>
      <c r="D211" s="1850" t="s">
        <v>2431</v>
      </c>
      <c r="E211" s="1850" t="s">
        <v>2432</v>
      </c>
      <c r="F211" s="1850" t="s">
        <v>2296</v>
      </c>
      <c r="G211" s="1850" t="s">
        <v>28</v>
      </c>
      <c r="H211" s="1850" t="s">
        <v>2433</v>
      </c>
      <c r="I211" s="1850" t="s">
        <v>924</v>
      </c>
    </row>
    <row customHeight="1" ht="11.25">
      <c r="A212" s="1850" t="s">
        <v>2284</v>
      </c>
      <c r="B212" s="1850" t="s">
        <v>16</v>
      </c>
      <c r="C212" s="1850" t="s">
        <v>2443</v>
      </c>
      <c r="D212" s="1850" t="s">
        <v>2444</v>
      </c>
      <c r="E212" s="1850" t="s">
        <v>2445</v>
      </c>
      <c r="F212" s="1850" t="s">
        <v>2446</v>
      </c>
      <c r="G212" s="1850" t="s">
        <v>28</v>
      </c>
      <c r="H212" s="1850" t="s">
        <v>28</v>
      </c>
      <c r="I212" s="1850" t="s">
        <v>924</v>
      </c>
    </row>
    <row customHeight="1" ht="11.25">
      <c r="A213" s="1850" t="s">
        <v>2284</v>
      </c>
      <c r="B213" s="1850" t="s">
        <v>16</v>
      </c>
      <c r="C213" s="1850" t="s">
        <v>2451</v>
      </c>
      <c r="D213" s="1850" t="s">
        <v>2452</v>
      </c>
      <c r="E213" s="1850" t="s">
        <v>2453</v>
      </c>
      <c r="F213" s="1850" t="s">
        <v>2393</v>
      </c>
      <c r="G213" s="1850" t="s">
        <v>2454</v>
      </c>
      <c r="H213" s="1850" t="s">
        <v>28</v>
      </c>
      <c r="I213" s="1850" t="s">
        <v>924</v>
      </c>
    </row>
    <row customHeight="1" ht="11.25">
      <c r="A214" s="1850" t="s">
        <v>2284</v>
      </c>
      <c r="B214" s="1850" t="s">
        <v>16</v>
      </c>
      <c r="C214" s="1850" t="s">
        <v>2455</v>
      </c>
      <c r="D214" s="1850" t="s">
        <v>2456</v>
      </c>
      <c r="E214" s="1850" t="s">
        <v>2457</v>
      </c>
      <c r="F214" s="1850" t="s">
        <v>2296</v>
      </c>
      <c r="G214" s="1850" t="s">
        <v>28</v>
      </c>
      <c r="H214" s="1850" t="s">
        <v>28</v>
      </c>
      <c r="I214" s="1850" t="s">
        <v>924</v>
      </c>
    </row>
    <row customHeight="1" ht="11.25">
      <c r="A215" s="1850" t="s">
        <v>2284</v>
      </c>
      <c r="B215" s="1850" t="s">
        <v>16</v>
      </c>
      <c r="C215" s="1850" t="s">
        <v>2458</v>
      </c>
      <c r="D215" s="1850" t="s">
        <v>2459</v>
      </c>
      <c r="E215" s="1850" t="s">
        <v>2460</v>
      </c>
      <c r="F215" s="1850" t="s">
        <v>2296</v>
      </c>
      <c r="G215" s="1850" t="s">
        <v>28</v>
      </c>
      <c r="H215" s="1850" t="s">
        <v>2461</v>
      </c>
      <c r="I215" s="1850" t="s">
        <v>924</v>
      </c>
    </row>
    <row customHeight="1" ht="11.25">
      <c r="A216" s="1850" t="s">
        <v>2284</v>
      </c>
      <c r="B216" s="1850" t="s">
        <v>16</v>
      </c>
      <c r="C216" s="1850" t="s">
        <v>2610</v>
      </c>
      <c r="D216" s="1850" t="s">
        <v>2611</v>
      </c>
      <c r="E216" s="1850" t="s">
        <v>2612</v>
      </c>
      <c r="F216" s="1850" t="s">
        <v>2597</v>
      </c>
      <c r="G216" s="1850" t="s">
        <v>28</v>
      </c>
      <c r="H216" s="1850" t="s">
        <v>2613</v>
      </c>
      <c r="I216" s="1850" t="s">
        <v>924</v>
      </c>
    </row>
    <row customHeight="1" ht="11.25">
      <c r="A217" s="1850" t="s">
        <v>2284</v>
      </c>
      <c r="B217" s="1850" t="s">
        <v>16</v>
      </c>
      <c r="C217" s="1850" t="s">
        <v>2614</v>
      </c>
      <c r="D217" s="1850" t="s">
        <v>2615</v>
      </c>
      <c r="E217" s="1850" t="s">
        <v>2616</v>
      </c>
      <c r="F217" s="1850" t="s">
        <v>55</v>
      </c>
      <c r="G217" s="1850" t="s">
        <v>2617</v>
      </c>
      <c r="H217" s="1850" t="s">
        <v>2618</v>
      </c>
      <c r="I217" s="1850" t="s">
        <v>924</v>
      </c>
    </row>
    <row customHeight="1" ht="11.25">
      <c r="A218" s="1850" t="s">
        <v>2284</v>
      </c>
      <c r="B218" s="1850" t="s">
        <v>16</v>
      </c>
      <c r="C218" s="1850" t="s">
        <v>2467</v>
      </c>
      <c r="D218" s="1850" t="s">
        <v>2468</v>
      </c>
      <c r="E218" s="1850" t="s">
        <v>2469</v>
      </c>
      <c r="F218" s="1850" t="s">
        <v>2470</v>
      </c>
      <c r="G218" s="1850" t="s">
        <v>2471</v>
      </c>
      <c r="H218" s="1850" t="s">
        <v>28</v>
      </c>
      <c r="I218" s="1850" t="s">
        <v>924</v>
      </c>
    </row>
    <row customHeight="1" ht="11.25">
      <c r="A219" s="1850" t="s">
        <v>2284</v>
      </c>
      <c r="B219" s="1850" t="s">
        <v>16</v>
      </c>
      <c r="C219" s="1850" t="s">
        <v>2472</v>
      </c>
      <c r="D219" s="1850" t="s">
        <v>2473</v>
      </c>
      <c r="E219" s="1850" t="s">
        <v>2474</v>
      </c>
      <c r="F219" s="1850" t="s">
        <v>2475</v>
      </c>
      <c r="G219" s="1850" t="s">
        <v>28</v>
      </c>
      <c r="H219" s="1850" t="s">
        <v>28</v>
      </c>
      <c r="I219" s="1850" t="s">
        <v>924</v>
      </c>
    </row>
    <row customHeight="1" ht="11.25">
      <c r="A220" s="1850" t="s">
        <v>2284</v>
      </c>
      <c r="B220" s="1850" t="s">
        <v>16</v>
      </c>
      <c r="C220" s="1850" t="s">
        <v>2624</v>
      </c>
      <c r="D220" s="1850" t="s">
        <v>2625</v>
      </c>
      <c r="E220" s="1850" t="s">
        <v>2626</v>
      </c>
      <c r="F220" s="1850" t="s">
        <v>2627</v>
      </c>
      <c r="G220" s="1850" t="s">
        <v>28</v>
      </c>
      <c r="H220" s="1850" t="s">
        <v>28</v>
      </c>
      <c r="I220" s="1850" t="s">
        <v>924</v>
      </c>
    </row>
    <row customHeight="1" ht="11.25">
      <c r="A221" s="1850" t="s">
        <v>2284</v>
      </c>
      <c r="B221" s="1850" t="s">
        <v>16</v>
      </c>
      <c r="C221" s="1850" t="s">
        <v>2628</v>
      </c>
      <c r="D221" s="1850" t="s">
        <v>2629</v>
      </c>
      <c r="E221" s="1850" t="s">
        <v>2630</v>
      </c>
      <c r="F221" s="1850" t="s">
        <v>2627</v>
      </c>
      <c r="G221" s="1850" t="s">
        <v>28</v>
      </c>
      <c r="H221" s="1850" t="s">
        <v>28</v>
      </c>
      <c r="I221" s="1850" t="s">
        <v>924</v>
      </c>
    </row>
    <row customHeight="1" ht="11.25">
      <c r="A222" s="1850" t="s">
        <v>2284</v>
      </c>
      <c r="B222" s="1850" t="s">
        <v>16</v>
      </c>
      <c r="C222" s="1850" t="s">
        <v>2655</v>
      </c>
      <c r="D222" s="1850" t="s">
        <v>2656</v>
      </c>
      <c r="E222" s="1850" t="s">
        <v>2657</v>
      </c>
      <c r="F222" s="1850" t="s">
        <v>55</v>
      </c>
      <c r="G222" s="1850" t="s">
        <v>28</v>
      </c>
      <c r="H222" s="1850" t="s">
        <v>2658</v>
      </c>
      <c r="I222" s="1850" t="s">
        <v>924</v>
      </c>
    </row>
    <row customHeight="1" ht="11.25">
      <c r="A223" s="1850" t="s">
        <v>2284</v>
      </c>
      <c r="B223" s="1850" t="s">
        <v>16</v>
      </c>
      <c r="C223" s="1850" t="s">
        <v>2631</v>
      </c>
      <c r="D223" s="1850" t="s">
        <v>2632</v>
      </c>
      <c r="E223" s="1850" t="s">
        <v>2633</v>
      </c>
      <c r="F223" s="1850" t="s">
        <v>2622</v>
      </c>
      <c r="G223" s="1850" t="s">
        <v>2634</v>
      </c>
      <c r="H223" s="1850" t="s">
        <v>28</v>
      </c>
      <c r="I223" s="1850" t="s">
        <v>924</v>
      </c>
    </row>
    <row customHeight="1" ht="11.25">
      <c r="A224" s="1850" t="s">
        <v>2284</v>
      </c>
      <c r="B224" s="1850" t="s">
        <v>16</v>
      </c>
      <c r="C224" s="1850" t="s">
        <v>2635</v>
      </c>
      <c r="D224" s="1850" t="s">
        <v>2636</v>
      </c>
      <c r="E224" s="1850" t="s">
        <v>2637</v>
      </c>
      <c r="F224" s="1850" t="s">
        <v>2393</v>
      </c>
      <c r="G224" s="1850" t="s">
        <v>2638</v>
      </c>
      <c r="H224" s="1850" t="s">
        <v>28</v>
      </c>
      <c r="I224" s="1850" t="s">
        <v>924</v>
      </c>
    </row>
    <row customHeight="1" ht="11.25">
      <c r="A225" s="1850" t="s">
        <v>2284</v>
      </c>
      <c r="B225" s="1850" t="s">
        <v>16</v>
      </c>
      <c r="C225" s="1850" t="s">
        <v>2487</v>
      </c>
      <c r="D225" s="1850" t="s">
        <v>2488</v>
      </c>
      <c r="E225" s="1850" t="s">
        <v>2489</v>
      </c>
      <c r="F225" s="1850" t="s">
        <v>2490</v>
      </c>
      <c r="G225" s="1850" t="s">
        <v>2491</v>
      </c>
      <c r="H225" s="1850" t="s">
        <v>28</v>
      </c>
      <c r="I225" s="1850" t="s">
        <v>924</v>
      </c>
    </row>
    <row customHeight="1" ht="11.25">
      <c r="A226" s="1850" t="s">
        <v>2284</v>
      </c>
      <c r="B226" s="1850" t="s">
        <v>16</v>
      </c>
      <c r="C226" s="1850" t="s">
        <v>2639</v>
      </c>
      <c r="D226" s="1850" t="s">
        <v>2640</v>
      </c>
      <c r="E226" s="1850" t="s">
        <v>2641</v>
      </c>
      <c r="F226" s="1850" t="s">
        <v>2465</v>
      </c>
      <c r="G226" s="1850" t="s">
        <v>28</v>
      </c>
      <c r="H226" s="1850" t="s">
        <v>28</v>
      </c>
      <c r="I226" s="1850" t="s">
        <v>924</v>
      </c>
    </row>
    <row customHeight="1" ht="11.25">
      <c r="A227" s="1850" t="s">
        <v>2284</v>
      </c>
      <c r="B227" s="1850" t="s">
        <v>16</v>
      </c>
      <c r="C227" s="1850" t="s">
        <v>2642</v>
      </c>
      <c r="D227" s="1850" t="s">
        <v>2643</v>
      </c>
      <c r="E227" s="1850" t="s">
        <v>2644</v>
      </c>
      <c r="F227" s="1850" t="s">
        <v>2490</v>
      </c>
      <c r="G227" s="1850" t="s">
        <v>2645</v>
      </c>
      <c r="H227" s="1850" t="s">
        <v>2646</v>
      </c>
      <c r="I227" s="1850" t="s">
        <v>924</v>
      </c>
    </row>
    <row customHeight="1" ht="11.25">
      <c r="A228" s="1850" t="s">
        <v>2284</v>
      </c>
      <c r="B228" s="1850" t="s">
        <v>16</v>
      </c>
      <c r="C228" s="1850" t="s">
        <v>2506</v>
      </c>
      <c r="D228" s="1850" t="s">
        <v>2507</v>
      </c>
      <c r="E228" s="1850" t="s">
        <v>2508</v>
      </c>
      <c r="F228" s="1850" t="s">
        <v>2305</v>
      </c>
      <c r="G228" s="1850" t="s">
        <v>2509</v>
      </c>
      <c r="H228" s="1850" t="s">
        <v>28</v>
      </c>
      <c r="I228" s="1850" t="s">
        <v>924</v>
      </c>
    </row>
    <row customHeight="1" ht="11.25">
      <c r="A229" s="1850" t="s">
        <v>2284</v>
      </c>
      <c r="B229" s="1850" t="s">
        <v>16</v>
      </c>
      <c r="C229" s="1850" t="s">
        <v>2647</v>
      </c>
      <c r="D229" s="1850" t="s">
        <v>2648</v>
      </c>
      <c r="E229" s="1850" t="s">
        <v>2649</v>
      </c>
      <c r="F229" s="1850" t="s">
        <v>2296</v>
      </c>
      <c r="G229" s="1850" t="s">
        <v>28</v>
      </c>
      <c r="H229" s="1850" t="s">
        <v>2650</v>
      </c>
      <c r="I229" s="1850" t="s">
        <v>924</v>
      </c>
    </row>
    <row customHeight="1" ht="11.25">
      <c r="A230" s="1850" t="s">
        <v>2284</v>
      </c>
      <c r="B230" s="1850" t="s">
        <v>16</v>
      </c>
      <c r="C230" s="1850" t="s">
        <v>2659</v>
      </c>
      <c r="D230" s="1850" t="s">
        <v>2660</v>
      </c>
      <c r="E230" s="1850" t="s">
        <v>2661</v>
      </c>
      <c r="F230" s="1850" t="s">
        <v>2662</v>
      </c>
      <c r="G230" s="1850" t="s">
        <v>2663</v>
      </c>
      <c r="H230" s="1850" t="s">
        <v>28</v>
      </c>
      <c r="I230" s="1850" t="s">
        <v>924</v>
      </c>
    </row>
    <row customHeight="1" ht="11.25">
      <c r="A231" s="1850" t="s">
        <v>2284</v>
      </c>
      <c r="B231" s="1850" t="s">
        <v>16</v>
      </c>
      <c r="C231" s="1850" t="s">
        <v>2528</v>
      </c>
      <c r="D231" s="1850" t="s">
        <v>2529</v>
      </c>
      <c r="E231" s="1850" t="s">
        <v>2530</v>
      </c>
      <c r="F231" s="1850" t="s">
        <v>2531</v>
      </c>
      <c r="G231" s="1850" t="s">
        <v>2532</v>
      </c>
      <c r="H231" s="1850" t="s">
        <v>28</v>
      </c>
      <c r="I231" s="1850" t="s">
        <v>924</v>
      </c>
    </row>
    <row customHeight="1" ht="11.25">
      <c r="A232" s="1850" t="s">
        <v>2284</v>
      </c>
      <c r="B232" s="1850" t="s">
        <v>16</v>
      </c>
      <c r="C232" s="1850" t="s">
        <v>2539</v>
      </c>
      <c r="D232" s="1850" t="s">
        <v>2540</v>
      </c>
      <c r="E232" s="1850" t="s">
        <v>2530</v>
      </c>
      <c r="F232" s="1850" t="s">
        <v>2541</v>
      </c>
      <c r="G232" s="1850" t="s">
        <v>2542</v>
      </c>
      <c r="H232" s="1850" t="s">
        <v>28</v>
      </c>
      <c r="I232" s="1850" t="s">
        <v>924</v>
      </c>
    </row>
    <row customHeight="1" ht="11.25">
      <c r="A233" s="1850" t="s">
        <v>2284</v>
      </c>
      <c r="B233" s="1850" t="s">
        <v>16</v>
      </c>
      <c r="C233" s="1850" t="s">
        <v>2543</v>
      </c>
      <c r="D233" s="1850" t="s">
        <v>2544</v>
      </c>
      <c r="E233" s="1850" t="s">
        <v>2545</v>
      </c>
      <c r="F233" s="1850" t="s">
        <v>2296</v>
      </c>
      <c r="G233" s="1850" t="s">
        <v>2546</v>
      </c>
      <c r="H233" s="1850" t="s">
        <v>2547</v>
      </c>
      <c r="I233" s="1850" t="s">
        <v>924</v>
      </c>
    </row>
    <row customHeight="1" ht="11.25">
      <c r="A234" s="1850" t="s">
        <v>2284</v>
      </c>
      <c r="B234" s="1850" t="s">
        <v>16</v>
      </c>
      <c r="C234" s="1850" t="s">
        <v>2548</v>
      </c>
      <c r="D234" s="1850" t="s">
        <v>2549</v>
      </c>
      <c r="E234" s="1850" t="s">
        <v>2550</v>
      </c>
      <c r="F234" s="1850" t="s">
        <v>2551</v>
      </c>
      <c r="G234" s="1850" t="s">
        <v>28</v>
      </c>
      <c r="H234" s="1850" t="s">
        <v>28</v>
      </c>
      <c r="I234" s="1850" t="s">
        <v>924</v>
      </c>
    </row>
    <row customHeight="1" ht="11.25">
      <c r="A235" s="1850" t="s">
        <v>2284</v>
      </c>
      <c r="B235" s="1850" t="s">
        <v>16</v>
      </c>
      <c r="C235" s="1850" t="s">
        <v>2664</v>
      </c>
      <c r="D235" s="1850" t="s">
        <v>2665</v>
      </c>
      <c r="E235" s="1850" t="s">
        <v>2666</v>
      </c>
      <c r="F235" s="1850" t="s">
        <v>2667</v>
      </c>
      <c r="G235" s="1850" t="s">
        <v>28</v>
      </c>
      <c r="H235" s="1850" t="s">
        <v>28</v>
      </c>
      <c r="I235" s="1850" t="s">
        <v>924</v>
      </c>
    </row>
    <row customHeight="1" ht="11.25">
      <c r="A236" s="1850" t="s">
        <v>2284</v>
      </c>
      <c r="B236" s="1850" t="s">
        <v>16</v>
      </c>
      <c r="C236" s="1850" t="s">
        <v>2560</v>
      </c>
      <c r="D236" s="1850" t="s">
        <v>2561</v>
      </c>
      <c r="E236" s="1850" t="s">
        <v>2562</v>
      </c>
      <c r="F236" s="1850" t="s">
        <v>2475</v>
      </c>
      <c r="G236" s="1850" t="s">
        <v>28</v>
      </c>
      <c r="H236" s="1850" t="s">
        <v>28</v>
      </c>
      <c r="I236" s="1850" t="s">
        <v>924</v>
      </c>
    </row>
    <row customHeight="1" ht="11.25">
      <c r="A237" s="1850" t="s">
        <v>2284</v>
      </c>
      <c r="B237" s="1850" t="s">
        <v>16</v>
      </c>
      <c r="C237" s="1850" t="s">
        <v>2297</v>
      </c>
      <c r="D237" s="1850" t="s">
        <v>2298</v>
      </c>
      <c r="E237" s="1850" t="s">
        <v>2299</v>
      </c>
      <c r="F237" s="1850" t="s">
        <v>2300</v>
      </c>
      <c r="G237" s="1850" t="s">
        <v>2301</v>
      </c>
      <c r="H237" s="1850" t="s">
        <v>28</v>
      </c>
      <c r="I237" s="1850" t="s">
        <v>1654</v>
      </c>
    </row>
    <row customHeight="1" ht="11.25">
      <c r="A238" s="1850" t="s">
        <v>2284</v>
      </c>
      <c r="B238" s="1850" t="s">
        <v>16</v>
      </c>
      <c r="C238" s="1850" t="s">
        <v>28</v>
      </c>
      <c r="D238" s="1850" t="s">
        <v>2367</v>
      </c>
      <c r="E238" s="1850" t="s">
        <v>2368</v>
      </c>
      <c r="F238" s="1850" t="s">
        <v>55</v>
      </c>
      <c r="G238" s="1850" t="s">
        <v>28</v>
      </c>
      <c r="H238" s="1850" t="s">
        <v>28</v>
      </c>
      <c r="I238" s="1850" t="s">
        <v>1654</v>
      </c>
    </row>
    <row customHeight="1" ht="11.25">
      <c r="A239" s="1850" t="s">
        <v>2284</v>
      </c>
      <c r="B239" s="1850" t="s">
        <v>16</v>
      </c>
      <c r="C239" s="1850" t="s">
        <v>2668</v>
      </c>
      <c r="D239" s="1850" t="s">
        <v>2669</v>
      </c>
      <c r="E239" s="1850" t="s">
        <v>2670</v>
      </c>
      <c r="F239" s="1850" t="s">
        <v>2314</v>
      </c>
      <c r="G239" s="1850" t="s">
        <v>28</v>
      </c>
      <c r="H239" s="1850" t="s">
        <v>2671</v>
      </c>
      <c r="I239" s="1850" t="s">
        <v>1654</v>
      </c>
    </row>
    <row customHeight="1" ht="11.25">
      <c r="A240" s="1850" t="s">
        <v>2284</v>
      </c>
      <c r="B240" s="1850" t="s">
        <v>16</v>
      </c>
      <c r="C240" s="1850" t="s">
        <v>2395</v>
      </c>
      <c r="D240" s="1850" t="s">
        <v>2396</v>
      </c>
      <c r="E240" s="1850" t="s">
        <v>2397</v>
      </c>
      <c r="F240" s="1850" t="s">
        <v>2329</v>
      </c>
      <c r="G240" s="1850" t="s">
        <v>28</v>
      </c>
      <c r="H240" s="1850" t="s">
        <v>28</v>
      </c>
      <c r="I240" s="1850" t="s">
        <v>1654</v>
      </c>
    </row>
    <row customHeight="1" ht="11.25">
      <c r="A241" s="1850" t="s">
        <v>2284</v>
      </c>
      <c r="B241" s="1850" t="s">
        <v>16</v>
      </c>
      <c r="C241" s="1850" t="s">
        <v>2610</v>
      </c>
      <c r="D241" s="1850" t="s">
        <v>2611</v>
      </c>
      <c r="E241" s="1850" t="s">
        <v>2612</v>
      </c>
      <c r="F241" s="1850" t="s">
        <v>2597</v>
      </c>
      <c r="G241" s="1850" t="s">
        <v>28</v>
      </c>
      <c r="H241" s="1850" t="s">
        <v>2613</v>
      </c>
      <c r="I241" s="1850" t="s">
        <v>1654</v>
      </c>
    </row>
    <row customHeight="1" ht="11.25">
      <c r="A242" s="1850" t="s">
        <v>2284</v>
      </c>
      <c r="B242" s="1850" t="s">
        <v>16</v>
      </c>
      <c r="C242" s="1850" t="s">
        <v>2462</v>
      </c>
      <c r="D242" s="1850" t="s">
        <v>2463</v>
      </c>
      <c r="E242" s="1850" t="s">
        <v>2464</v>
      </c>
      <c r="F242" s="1850" t="s">
        <v>2465</v>
      </c>
      <c r="G242" s="1850" t="s">
        <v>2466</v>
      </c>
      <c r="H242" s="1850" t="s">
        <v>28</v>
      </c>
      <c r="I242" s="1850" t="s">
        <v>1654</v>
      </c>
    </row>
    <row customHeight="1" ht="11.25">
      <c r="A243" s="1850" t="s">
        <v>2284</v>
      </c>
      <c r="B243" s="1850" t="s">
        <v>16</v>
      </c>
      <c r="C243" s="1850" t="s">
        <v>2672</v>
      </c>
      <c r="D243" s="1850" t="s">
        <v>2673</v>
      </c>
      <c r="E243" s="1850" t="s">
        <v>2674</v>
      </c>
      <c r="F243" s="1850" t="s">
        <v>2555</v>
      </c>
      <c r="G243" s="1850" t="s">
        <v>28</v>
      </c>
      <c r="H243" s="1850" t="s">
        <v>28</v>
      </c>
      <c r="I243" s="1850" t="s">
        <v>1654</v>
      </c>
    </row>
    <row customHeight="1" ht="11.25">
      <c r="A244" s="1850" t="s">
        <v>2284</v>
      </c>
      <c r="B244" s="1850" t="s">
        <v>16</v>
      </c>
      <c r="C244" s="1850" t="s">
        <v>2675</v>
      </c>
      <c r="D244" s="1850" t="s">
        <v>2676</v>
      </c>
      <c r="E244" s="1850" t="s">
        <v>2677</v>
      </c>
      <c r="F244" s="1850" t="s">
        <v>2393</v>
      </c>
      <c r="G244" s="1850" t="s">
        <v>28</v>
      </c>
      <c r="H244" s="1850" t="s">
        <v>28</v>
      </c>
      <c r="I244" s="1850" t="s">
        <v>1654</v>
      </c>
    </row>
    <row customHeight="1" ht="11.25">
      <c r="A245" s="1850" t="s">
        <v>2284</v>
      </c>
      <c r="B245" s="1850" t="s">
        <v>16</v>
      </c>
      <c r="C245" s="1850" t="s">
        <v>2678</v>
      </c>
      <c r="D245" s="1850" t="s">
        <v>2679</v>
      </c>
      <c r="E245" s="1850" t="s">
        <v>2680</v>
      </c>
      <c r="F245" s="1850" t="s">
        <v>2305</v>
      </c>
      <c r="G245" s="1850" t="s">
        <v>28</v>
      </c>
      <c r="H245" s="1850" t="s">
        <v>28</v>
      </c>
      <c r="I245" s="1850" t="s">
        <v>1654</v>
      </c>
    </row>
    <row customHeight="1" ht="11.25">
      <c r="A246" s="1850" t="s">
        <v>2284</v>
      </c>
      <c r="B246" s="1850" t="s">
        <v>16</v>
      </c>
      <c r="C246" s="1850" t="s">
        <v>2681</v>
      </c>
      <c r="D246" s="1850" t="s">
        <v>2682</v>
      </c>
      <c r="E246" s="1850" t="s">
        <v>2683</v>
      </c>
      <c r="F246" s="1850" t="s">
        <v>2446</v>
      </c>
      <c r="G246" s="1850" t="s">
        <v>28</v>
      </c>
      <c r="H246" s="1850" t="s">
        <v>28</v>
      </c>
      <c r="I246" s="1850" t="s">
        <v>1654</v>
      </c>
    </row>
    <row customHeight="1" ht="11.25">
      <c r="A247" s="1850" t="s">
        <v>2284</v>
      </c>
      <c r="B247" s="1850" t="s">
        <v>16</v>
      </c>
      <c r="C247" s="1850" t="s">
        <v>2684</v>
      </c>
      <c r="D247" s="1850" t="s">
        <v>2685</v>
      </c>
      <c r="E247" s="1850" t="s">
        <v>2686</v>
      </c>
      <c r="F247" s="1850" t="s">
        <v>55</v>
      </c>
      <c r="G247" s="1850" t="s">
        <v>28</v>
      </c>
      <c r="H247" s="1850" t="s">
        <v>28</v>
      </c>
      <c r="I247" s="1850" t="s">
        <v>1654</v>
      </c>
    </row>
    <row customHeight="1" ht="11.25">
      <c r="A248" s="1850" t="s">
        <v>2284</v>
      </c>
      <c r="B248" s="1850" t="s">
        <v>16</v>
      </c>
      <c r="C248" s="1850" t="s">
        <v>2687</v>
      </c>
      <c r="D248" s="1850" t="s">
        <v>2688</v>
      </c>
      <c r="E248" s="1850" t="s">
        <v>2689</v>
      </c>
      <c r="F248" s="1850" t="s">
        <v>2329</v>
      </c>
      <c r="G248" s="1850" t="s">
        <v>28</v>
      </c>
      <c r="H248" s="1850" t="s">
        <v>28</v>
      </c>
      <c r="I248" s="1850" t="s">
        <v>1654</v>
      </c>
    </row>
    <row customHeight="1" ht="11.25">
      <c r="A249" s="1850" t="s">
        <v>2284</v>
      </c>
      <c r="B249" s="1850" t="s">
        <v>16</v>
      </c>
      <c r="C249" s="1850" t="s">
        <v>2690</v>
      </c>
      <c r="D249" s="1850" t="s">
        <v>2691</v>
      </c>
      <c r="E249" s="1850" t="s">
        <v>2692</v>
      </c>
      <c r="F249" s="1850" t="s">
        <v>2338</v>
      </c>
      <c r="G249" s="1850" t="s">
        <v>28</v>
      </c>
      <c r="H249" s="1850" t="s">
        <v>28</v>
      </c>
      <c r="I249" s="1850" t="s">
        <v>1654</v>
      </c>
    </row>
    <row customHeight="1" ht="11.25">
      <c r="A250" s="1850" t="s">
        <v>2284</v>
      </c>
      <c r="B250" s="1850" t="s">
        <v>16</v>
      </c>
      <c r="C250" s="1850" t="s">
        <v>2693</v>
      </c>
      <c r="D250" s="1850" t="s">
        <v>2694</v>
      </c>
      <c r="E250" s="1850" t="s">
        <v>2695</v>
      </c>
      <c r="F250" s="1850" t="s">
        <v>2696</v>
      </c>
      <c r="G250" s="1850" t="s">
        <v>28</v>
      </c>
      <c r="H250" s="1850" t="s">
        <v>28</v>
      </c>
      <c r="I250" s="1850" t="s">
        <v>1654</v>
      </c>
    </row>
    <row customHeight="1" ht="11.25">
      <c r="A251" s="1850" t="s">
        <v>2284</v>
      </c>
      <c r="B251" s="1850" t="s">
        <v>16</v>
      </c>
      <c r="C251" s="1850" t="s">
        <v>2697</v>
      </c>
      <c r="D251" s="1850" t="s">
        <v>2698</v>
      </c>
      <c r="E251" s="1850" t="s">
        <v>2699</v>
      </c>
      <c r="F251" s="1850" t="s">
        <v>2376</v>
      </c>
      <c r="G251" s="1850" t="s">
        <v>28</v>
      </c>
      <c r="H251" s="1850" t="s">
        <v>28</v>
      </c>
      <c r="I251" s="1850" t="s">
        <v>1654</v>
      </c>
    </row>
    <row customHeight="1" ht="11.25">
      <c r="A252" s="1850" t="s">
        <v>2284</v>
      </c>
      <c r="B252" s="1850" t="s">
        <v>16</v>
      </c>
      <c r="C252" s="1850" t="s">
        <v>2700</v>
      </c>
      <c r="D252" s="1850" t="s">
        <v>2701</v>
      </c>
      <c r="E252" s="1850" t="s">
        <v>2702</v>
      </c>
      <c r="F252" s="1850" t="s">
        <v>2358</v>
      </c>
      <c r="G252" s="1850" t="s">
        <v>2703</v>
      </c>
      <c r="H252" s="1850" t="s">
        <v>28</v>
      </c>
      <c r="I252" s="1850" t="s">
        <v>1654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A711D-7588-6EA8-A0FF-78F2D2949598}" mc:Ignorable="x14ac xr xr2 xr3">
  <sheetPr>
    <tabColor rgb="FFFFCC99"/>
  </sheetPr>
  <dimension ref="A1:G37"/>
  <sheetViews>
    <sheetView topLeftCell="A1" showGridLines="0" workbookViewId="0">
      <selection activeCell="A1" sqref="A1"/>
    </sheetView>
  </sheetViews>
  <sheetFormatPr customHeight="1" defaultRowHeight="11.25"/>
  <cols>
    <col min="1" max="1" style="1850" width="9.140625"/>
  </cols>
  <sheetData>
    <row customHeight="1" ht="11.25">
      <c r="A1" s="373" t="s">
        <v>2704</v>
      </c>
      <c r="B1" s="64" t="s">
        <v>2705</v>
      </c>
      <c r="C1" s="64" t="s">
        <v>2706</v>
      </c>
      <c r="D1" s="64" t="s">
        <v>2707</v>
      </c>
      <c r="E1" s="0" t="s">
        <v>2708</v>
      </c>
      <c r="F1" s="0" t="s">
        <v>2709</v>
      </c>
      <c r="G1" s="0" t="s">
        <v>2710</v>
      </c>
    </row>
    <row customHeight="1" ht="11.25">
      <c r="A2" s="373" t="s">
        <v>16</v>
      </c>
      <c r="B2" s="0" t="s">
        <v>2711</v>
      </c>
      <c r="C2" s="0" t="s">
        <v>2712</v>
      </c>
      <c r="D2" s="0" t="s">
        <v>2711</v>
      </c>
      <c r="E2" s="0" t="s">
        <v>2712</v>
      </c>
      <c r="F2" s="0" t="s">
        <v>2713</v>
      </c>
      <c r="G2" s="0" t="s">
        <v>112</v>
      </c>
    </row>
    <row customHeight="1" ht="11.25">
      <c r="A3" s="373" t="s">
        <v>16</v>
      </c>
      <c r="B3" s="0" t="s">
        <v>2714</v>
      </c>
      <c r="C3" s="0" t="s">
        <v>2715</v>
      </c>
      <c r="D3" s="0" t="s">
        <v>2714</v>
      </c>
      <c r="E3" s="0" t="s">
        <v>2715</v>
      </c>
      <c r="F3" s="0" t="s">
        <v>2713</v>
      </c>
      <c r="G3" s="0" t="s">
        <v>113</v>
      </c>
    </row>
    <row customHeight="1" ht="11.25">
      <c r="A4" s="373" t="s">
        <v>16</v>
      </c>
      <c r="B4" s="0" t="s">
        <v>2716</v>
      </c>
      <c r="C4" s="0" t="s">
        <v>2717</v>
      </c>
      <c r="D4" s="0" t="s">
        <v>2716</v>
      </c>
      <c r="E4" s="0" t="s">
        <v>2717</v>
      </c>
      <c r="F4" s="0" t="s">
        <v>2713</v>
      </c>
      <c r="G4" s="0" t="s">
        <v>93</v>
      </c>
    </row>
    <row customHeight="1" ht="11.25">
      <c r="A5" s="373" t="s">
        <v>16</v>
      </c>
      <c r="B5" s="0" t="s">
        <v>2718</v>
      </c>
      <c r="C5" s="0" t="s">
        <v>2719</v>
      </c>
      <c r="D5" s="0" t="s">
        <v>2718</v>
      </c>
      <c r="E5" s="0" t="s">
        <v>2719</v>
      </c>
      <c r="F5" s="0" t="s">
        <v>2713</v>
      </c>
      <c r="G5" s="0" t="s">
        <v>94</v>
      </c>
    </row>
    <row customHeight="1" ht="11.25">
      <c r="A6" s="373" t="s">
        <v>16</v>
      </c>
      <c r="B6" s="0" t="s">
        <v>103</v>
      </c>
      <c r="C6" s="0" t="s">
        <v>104</v>
      </c>
      <c r="D6" s="0" t="s">
        <v>103</v>
      </c>
      <c r="E6" s="0" t="s">
        <v>104</v>
      </c>
      <c r="F6" s="0" t="s">
        <v>2713</v>
      </c>
      <c r="G6" s="0" t="s">
        <v>102</v>
      </c>
    </row>
    <row customHeight="1" ht="11.25">
      <c r="A7" s="373" t="s">
        <v>16</v>
      </c>
      <c r="B7" s="0" t="s">
        <v>2720</v>
      </c>
      <c r="C7" s="0" t="s">
        <v>2721</v>
      </c>
      <c r="D7" s="0" t="s">
        <v>2722</v>
      </c>
      <c r="E7" s="0" t="s">
        <v>2723</v>
      </c>
      <c r="F7" s="0" t="s">
        <v>2724</v>
      </c>
      <c r="G7" s="0" t="s">
        <v>95</v>
      </c>
    </row>
    <row customHeight="1" ht="11.25">
      <c r="A8" s="373" t="s">
        <v>16</v>
      </c>
      <c r="B8" s="0" t="s">
        <v>2720</v>
      </c>
      <c r="C8" s="0" t="s">
        <v>2721</v>
      </c>
      <c r="D8" s="0" t="s">
        <v>2725</v>
      </c>
      <c r="E8" s="0" t="s">
        <v>2726</v>
      </c>
      <c r="F8" s="0" t="s">
        <v>2727</v>
      </c>
      <c r="G8" s="0" t="s">
        <v>96</v>
      </c>
    </row>
    <row customHeight="1" ht="11.25">
      <c r="A9" s="373" t="s">
        <v>16</v>
      </c>
      <c r="B9" s="0" t="s">
        <v>2720</v>
      </c>
      <c r="C9" s="0" t="s">
        <v>2721</v>
      </c>
      <c r="D9" s="0" t="s">
        <v>2728</v>
      </c>
      <c r="E9" s="0" t="s">
        <v>2729</v>
      </c>
      <c r="F9" s="0" t="s">
        <v>2724</v>
      </c>
      <c r="G9" s="0" t="s">
        <v>114</v>
      </c>
    </row>
    <row customHeight="1" ht="11.25">
      <c r="A10" s="373" t="s">
        <v>16</v>
      </c>
      <c r="B10" s="0" t="s">
        <v>2720</v>
      </c>
      <c r="C10" s="0" t="s">
        <v>2721</v>
      </c>
      <c r="D10" s="0" t="s">
        <v>2720</v>
      </c>
      <c r="E10" s="0" t="s">
        <v>2721</v>
      </c>
      <c r="F10" s="0" t="s">
        <v>2730</v>
      </c>
      <c r="G10" s="0" t="s">
        <v>150</v>
      </c>
    </row>
    <row customHeight="1" ht="11.25">
      <c r="A11" s="373" t="s">
        <v>16</v>
      </c>
      <c r="B11" s="0" t="s">
        <v>2720</v>
      </c>
      <c r="C11" s="0" t="s">
        <v>2721</v>
      </c>
      <c r="D11" s="0" t="s">
        <v>2731</v>
      </c>
      <c r="E11" s="0" t="s">
        <v>2732</v>
      </c>
      <c r="F11" s="0" t="s">
        <v>2733</v>
      </c>
      <c r="G11" s="0" t="s">
        <v>151</v>
      </c>
    </row>
    <row customHeight="1" ht="11.25">
      <c r="A12" s="373" t="s">
        <v>16</v>
      </c>
      <c r="B12" s="0" t="s">
        <v>2734</v>
      </c>
      <c r="C12" s="0" t="s">
        <v>2735</v>
      </c>
      <c r="D12" s="0" t="s">
        <v>2734</v>
      </c>
      <c r="E12" s="0" t="s">
        <v>2735</v>
      </c>
      <c r="F12" s="0" t="s">
        <v>2736</v>
      </c>
      <c r="G12" s="0" t="s">
        <v>152</v>
      </c>
    </row>
    <row customHeight="1" ht="11.25">
      <c r="A13" s="373" t="s">
        <v>16</v>
      </c>
      <c r="B13" s="0" t="s">
        <v>2737</v>
      </c>
      <c r="C13" s="0" t="s">
        <v>2738</v>
      </c>
      <c r="D13" s="0" t="s">
        <v>2737</v>
      </c>
      <c r="E13" s="0" t="s">
        <v>2738</v>
      </c>
      <c r="F13" s="0" t="s">
        <v>2730</v>
      </c>
      <c r="G13" s="0" t="s">
        <v>153</v>
      </c>
    </row>
    <row customHeight="1" ht="11.25">
      <c r="A14" s="373" t="s">
        <v>16</v>
      </c>
      <c r="B14" s="0" t="s">
        <v>2737</v>
      </c>
      <c r="C14" s="0" t="s">
        <v>2738</v>
      </c>
      <c r="D14" s="0" t="s">
        <v>2739</v>
      </c>
      <c r="E14" s="0" t="s">
        <v>2740</v>
      </c>
      <c r="F14" s="0" t="s">
        <v>2724</v>
      </c>
      <c r="G14" s="0" t="s">
        <v>154</v>
      </c>
    </row>
    <row customHeight="1" ht="11.25">
      <c r="A15" s="373" t="s">
        <v>16</v>
      </c>
      <c r="B15" s="0" t="s">
        <v>2737</v>
      </c>
      <c r="C15" s="0" t="s">
        <v>2738</v>
      </c>
      <c r="D15" s="0" t="s">
        <v>2741</v>
      </c>
      <c r="E15" s="0" t="s">
        <v>2742</v>
      </c>
      <c r="F15" s="0" t="s">
        <v>2733</v>
      </c>
      <c r="G15" s="0" t="s">
        <v>155</v>
      </c>
    </row>
    <row customHeight="1" ht="11.25">
      <c r="A16" s="373" t="s">
        <v>16</v>
      </c>
      <c r="B16" s="0" t="s">
        <v>2737</v>
      </c>
      <c r="C16" s="0" t="s">
        <v>2738</v>
      </c>
      <c r="D16" s="0" t="s">
        <v>2743</v>
      </c>
      <c r="E16" s="0" t="s">
        <v>2744</v>
      </c>
      <c r="F16" s="0" t="s">
        <v>2733</v>
      </c>
      <c r="G16" s="0" t="s">
        <v>1499</v>
      </c>
    </row>
    <row customHeight="1" ht="11.25">
      <c r="A17" s="373" t="s">
        <v>16</v>
      </c>
      <c r="B17" s="0" t="s">
        <v>2737</v>
      </c>
      <c r="C17" s="0" t="s">
        <v>2738</v>
      </c>
      <c r="D17" s="0" t="s">
        <v>2745</v>
      </c>
      <c r="E17" s="0" t="s">
        <v>2746</v>
      </c>
      <c r="F17" s="0" t="s">
        <v>2733</v>
      </c>
      <c r="G17" s="0" t="s">
        <v>1505</v>
      </c>
    </row>
    <row customHeight="1" ht="11.25">
      <c r="A18" s="373" t="s">
        <v>16</v>
      </c>
      <c r="B18" s="0" t="s">
        <v>2737</v>
      </c>
      <c r="C18" s="0" t="s">
        <v>2738</v>
      </c>
      <c r="D18" s="0" t="s">
        <v>2747</v>
      </c>
      <c r="E18" s="0" t="s">
        <v>2748</v>
      </c>
      <c r="F18" s="0" t="s">
        <v>2733</v>
      </c>
      <c r="G18" s="0" t="s">
        <v>1517</v>
      </c>
    </row>
    <row customHeight="1" ht="11.25">
      <c r="A19" s="373" t="s">
        <v>16</v>
      </c>
      <c r="B19" s="0" t="s">
        <v>2737</v>
      </c>
      <c r="C19" s="0" t="s">
        <v>2738</v>
      </c>
      <c r="D19" s="0" t="s">
        <v>2749</v>
      </c>
      <c r="E19" s="0" t="s">
        <v>2750</v>
      </c>
      <c r="F19" s="0" t="s">
        <v>2724</v>
      </c>
      <c r="G19" s="0" t="s">
        <v>1531</v>
      </c>
    </row>
    <row customHeight="1" ht="11.25">
      <c r="A20" s="373" t="s">
        <v>16</v>
      </c>
      <c r="B20" s="0" t="s">
        <v>2737</v>
      </c>
      <c r="C20" s="0" t="s">
        <v>2738</v>
      </c>
      <c r="D20" s="0" t="s">
        <v>2751</v>
      </c>
      <c r="E20" s="0" t="s">
        <v>2752</v>
      </c>
      <c r="F20" s="0" t="s">
        <v>2724</v>
      </c>
      <c r="G20" s="0" t="s">
        <v>1543</v>
      </c>
    </row>
    <row customHeight="1" ht="11.25">
      <c r="A21" s="373" t="s">
        <v>16</v>
      </c>
      <c r="B21" s="0" t="s">
        <v>2737</v>
      </c>
      <c r="C21" s="0" t="s">
        <v>2738</v>
      </c>
      <c r="D21" s="0" t="s">
        <v>2753</v>
      </c>
      <c r="E21" s="0" t="s">
        <v>2754</v>
      </c>
      <c r="F21" s="0" t="s">
        <v>2724</v>
      </c>
      <c r="G21" s="0" t="s">
        <v>1552</v>
      </c>
    </row>
    <row customHeight="1" ht="11.25">
      <c r="A22" s="373" t="s">
        <v>16</v>
      </c>
      <c r="B22" s="0" t="s">
        <v>2737</v>
      </c>
      <c r="C22" s="0" t="s">
        <v>2738</v>
      </c>
      <c r="D22" s="0" t="s">
        <v>2755</v>
      </c>
      <c r="E22" s="0" t="s">
        <v>2756</v>
      </c>
      <c r="F22" s="0" t="s">
        <v>2727</v>
      </c>
      <c r="G22" s="0" t="s">
        <v>1568</v>
      </c>
    </row>
    <row customHeight="1" ht="11.25">
      <c r="A23" s="373" t="s">
        <v>16</v>
      </c>
      <c r="B23" s="0" t="s">
        <v>2737</v>
      </c>
      <c r="C23" s="0" t="s">
        <v>2738</v>
      </c>
      <c r="D23" s="0" t="s">
        <v>2757</v>
      </c>
      <c r="E23" s="0" t="s">
        <v>2758</v>
      </c>
      <c r="F23" s="0" t="s">
        <v>2733</v>
      </c>
      <c r="G23" s="0" t="s">
        <v>1575</v>
      </c>
    </row>
    <row customHeight="1" ht="11.25">
      <c r="A24" s="373" t="s">
        <v>16</v>
      </c>
      <c r="B24" s="0" t="s">
        <v>2737</v>
      </c>
      <c r="C24" s="0" t="s">
        <v>2738</v>
      </c>
      <c r="D24" s="0" t="s">
        <v>2759</v>
      </c>
      <c r="E24" s="0" t="s">
        <v>2760</v>
      </c>
      <c r="F24" s="0" t="s">
        <v>2724</v>
      </c>
      <c r="G24" s="0" t="s">
        <v>1583</v>
      </c>
    </row>
    <row customHeight="1" ht="11.25">
      <c r="A25" s="373" t="s">
        <v>16</v>
      </c>
      <c r="B25" s="0" t="s">
        <v>2761</v>
      </c>
      <c r="C25" s="0" t="s">
        <v>2762</v>
      </c>
      <c r="D25" s="0" t="s">
        <v>2761</v>
      </c>
      <c r="E25" s="0" t="s">
        <v>2762</v>
      </c>
      <c r="F25" s="0" t="s">
        <v>2730</v>
      </c>
      <c r="G25" s="0" t="s">
        <v>1590</v>
      </c>
    </row>
    <row customHeight="1" ht="11.25">
      <c r="A26" s="373" t="s">
        <v>16</v>
      </c>
      <c r="B26" s="0" t="s">
        <v>2761</v>
      </c>
      <c r="C26" s="0" t="s">
        <v>2762</v>
      </c>
      <c r="D26" s="0" t="s">
        <v>2763</v>
      </c>
      <c r="E26" s="0" t="s">
        <v>2764</v>
      </c>
      <c r="F26" s="0" t="s">
        <v>2733</v>
      </c>
      <c r="G26" s="0" t="s">
        <v>1594</v>
      </c>
    </row>
    <row customHeight="1" ht="11.25">
      <c r="A27" s="373" t="s">
        <v>16</v>
      </c>
      <c r="B27" s="0" t="s">
        <v>2761</v>
      </c>
      <c r="C27" s="0" t="s">
        <v>2762</v>
      </c>
      <c r="D27" s="0" t="s">
        <v>2765</v>
      </c>
      <c r="E27" s="0" t="s">
        <v>2766</v>
      </c>
      <c r="F27" s="0" t="s">
        <v>2724</v>
      </c>
      <c r="G27" s="0" t="s">
        <v>1599</v>
      </c>
    </row>
    <row customHeight="1" ht="11.25">
      <c r="A28" s="373" t="s">
        <v>16</v>
      </c>
      <c r="B28" s="0" t="s">
        <v>2767</v>
      </c>
      <c r="C28" s="0" t="s">
        <v>2768</v>
      </c>
      <c r="D28" s="0" t="s">
        <v>2767</v>
      </c>
      <c r="E28" s="0" t="s">
        <v>2768</v>
      </c>
      <c r="F28" s="0" t="s">
        <v>2736</v>
      </c>
      <c r="G28" s="0" t="s">
        <v>1607</v>
      </c>
    </row>
    <row customHeight="1" ht="11.25">
      <c r="A29" s="373" t="s">
        <v>16</v>
      </c>
      <c r="B29" s="0" t="s">
        <v>2769</v>
      </c>
      <c r="C29" s="0" t="s">
        <v>2770</v>
      </c>
      <c r="D29" s="0" t="s">
        <v>2771</v>
      </c>
      <c r="E29" s="0" t="s">
        <v>2772</v>
      </c>
      <c r="F29" s="0" t="s">
        <v>2724</v>
      </c>
      <c r="G29" s="0" t="s">
        <v>1609</v>
      </c>
    </row>
    <row customHeight="1" ht="11.25">
      <c r="A30" s="373" t="s">
        <v>16</v>
      </c>
      <c r="B30" s="0" t="s">
        <v>2769</v>
      </c>
      <c r="C30" s="0" t="s">
        <v>2770</v>
      </c>
      <c r="D30" s="0" t="s">
        <v>2773</v>
      </c>
      <c r="E30" s="0" t="s">
        <v>2774</v>
      </c>
      <c r="F30" s="0" t="s">
        <v>2733</v>
      </c>
      <c r="G30" s="0" t="s">
        <v>1612</v>
      </c>
    </row>
    <row customHeight="1" ht="11.25">
      <c r="A31" s="373" t="s">
        <v>16</v>
      </c>
      <c r="B31" s="0" t="s">
        <v>2769</v>
      </c>
      <c r="C31" s="0" t="s">
        <v>2770</v>
      </c>
      <c r="D31" s="0" t="s">
        <v>2769</v>
      </c>
      <c r="E31" s="0" t="s">
        <v>2770</v>
      </c>
      <c r="F31" s="0" t="s">
        <v>2730</v>
      </c>
      <c r="G31" s="0" t="s">
        <v>1617</v>
      </c>
    </row>
    <row customHeight="1" ht="11.25">
      <c r="A32" s="373" t="s">
        <v>16</v>
      </c>
      <c r="B32" s="0" t="s">
        <v>2775</v>
      </c>
      <c r="C32" s="0" t="s">
        <v>2776</v>
      </c>
      <c r="D32" s="0" t="s">
        <v>2775</v>
      </c>
      <c r="E32" s="0" t="s">
        <v>2776</v>
      </c>
      <c r="F32" s="0" t="s">
        <v>2736</v>
      </c>
      <c r="G32" s="0" t="s">
        <v>1619</v>
      </c>
    </row>
    <row customHeight="1" ht="11.25">
      <c r="A33" s="373" t="s">
        <v>16</v>
      </c>
      <c r="B33" s="0" t="s">
        <v>2777</v>
      </c>
      <c r="C33" s="0" t="s">
        <v>2778</v>
      </c>
      <c r="D33" s="0" t="s">
        <v>2777</v>
      </c>
      <c r="E33" s="0" t="s">
        <v>2778</v>
      </c>
      <c r="F33" s="0" t="s">
        <v>2736</v>
      </c>
      <c r="G33" s="0" t="s">
        <v>1621</v>
      </c>
    </row>
    <row customHeight="1" ht="11.25">
      <c r="A34" s="373" t="s">
        <v>16</v>
      </c>
      <c r="B34" s="0" t="s">
        <v>2779</v>
      </c>
      <c r="C34" s="0" t="s">
        <v>2780</v>
      </c>
      <c r="D34" s="0" t="s">
        <v>2779</v>
      </c>
      <c r="E34" s="0" t="s">
        <v>2780</v>
      </c>
      <c r="F34" s="0" t="s">
        <v>2736</v>
      </c>
      <c r="G34" s="0" t="s">
        <v>1623</v>
      </c>
    </row>
    <row customHeight="1" ht="11.25">
      <c r="A35" s="373" t="s">
        <v>16</v>
      </c>
      <c r="B35" s="0" t="s">
        <v>2781</v>
      </c>
      <c r="C35" s="0" t="s">
        <v>2782</v>
      </c>
      <c r="D35" s="0" t="s">
        <v>2781</v>
      </c>
      <c r="E35" s="0" t="s">
        <v>2782</v>
      </c>
      <c r="F35" s="0" t="s">
        <v>2736</v>
      </c>
      <c r="G35" s="0" t="s">
        <v>1628</v>
      </c>
    </row>
    <row customHeight="1" ht="11.25">
      <c r="A36" s="373" t="s">
        <v>16</v>
      </c>
      <c r="B36" s="0" t="s">
        <v>2783</v>
      </c>
      <c r="C36" s="0" t="s">
        <v>2784</v>
      </c>
      <c r="D36" s="0" t="s">
        <v>2783</v>
      </c>
      <c r="E36" s="0" t="s">
        <v>2784</v>
      </c>
      <c r="F36" s="0" t="s">
        <v>2736</v>
      </c>
      <c r="G36" s="0" t="s">
        <v>1633</v>
      </c>
    </row>
    <row customHeight="1" ht="11.25">
      <c r="A37" s="373" t="s">
        <v>16</v>
      </c>
      <c r="B37" s="0" t="s">
        <v>2785</v>
      </c>
      <c r="C37" s="0" t="s">
        <v>2786</v>
      </c>
      <c r="D37" s="0" t="s">
        <v>2785</v>
      </c>
      <c r="E37" s="0" t="s">
        <v>2786</v>
      </c>
      <c r="F37" s="0" t="s">
        <v>2713</v>
      </c>
      <c r="G37" s="0" t="s">
        <v>1637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BC3C1-F685-5378-C839-9C023CE25618}" mc:Ignorable="x14ac xr xr2 xr3">
  <sheetPr>
    <tabColor rgb="FFFFCC99"/>
  </sheetPr>
  <dimension ref="A1:I5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2787</v>
      </c>
      <c r="B1" s="835" t="s">
        <v>2788</v>
      </c>
      <c r="C1" s="1159" t="s">
        <v>2789</v>
      </c>
      <c r="D1" s="835" t="s">
        <v>2790</v>
      </c>
      <c r="E1" s="835" t="s">
        <v>2791</v>
      </c>
      <c r="F1" s="1159" t="s">
        <v>2792</v>
      </c>
      <c r="G1" s="1159" t="s">
        <v>2793</v>
      </c>
      <c r="H1" s="1159" t="s">
        <v>2794</v>
      </c>
      <c r="I1" s="1159" t="s">
        <v>2795</v>
      </c>
    </row>
    <row customHeight="1" ht="11.25">
      <c r="A2" s="1691" t="s">
        <v>112</v>
      </c>
      <c r="B2" s="1691" t="s">
        <v>2796</v>
      </c>
      <c r="C2" s="1691" t="s">
        <v>28</v>
      </c>
      <c r="D2" s="1691" t="s">
        <v>2797</v>
      </c>
      <c r="E2" s="1691" t="s">
        <v>2798</v>
      </c>
      <c r="F2" s="1691" t="s">
        <v>28</v>
      </c>
      <c r="G2" s="1691" t="s">
        <v>28</v>
      </c>
      <c r="H2" s="1691" t="s">
        <v>28</v>
      </c>
      <c r="I2" s="1691" t="s">
        <v>28</v>
      </c>
    </row>
    <row customHeight="1" ht="11.25">
      <c r="A3" s="1691" t="s">
        <v>113</v>
      </c>
      <c r="B3" s="1691" t="s">
        <v>2799</v>
      </c>
      <c r="C3" s="1691" t="s">
        <v>28</v>
      </c>
      <c r="D3" s="1691" t="s">
        <v>2797</v>
      </c>
      <c r="E3" s="1691" t="s">
        <v>2800</v>
      </c>
      <c r="F3" s="1691" t="s">
        <v>28</v>
      </c>
      <c r="G3" s="1691" t="s">
        <v>28</v>
      </c>
      <c r="H3" s="1691" t="s">
        <v>28</v>
      </c>
      <c r="I3" s="1691" t="s">
        <v>28</v>
      </c>
    </row>
    <row customHeight="1" ht="11.25">
      <c r="A4" s="1691" t="s">
        <v>93</v>
      </c>
      <c r="B4" s="1691" t="s">
        <v>2801</v>
      </c>
      <c r="C4" s="1691" t="s">
        <v>28</v>
      </c>
      <c r="D4" s="1691" t="s">
        <v>2802</v>
      </c>
      <c r="E4" s="1691" t="s">
        <v>2803</v>
      </c>
      <c r="F4" s="1691" t="s">
        <v>28</v>
      </c>
      <c r="G4" s="1691" t="s">
        <v>28</v>
      </c>
      <c r="H4" s="1691" t="s">
        <v>28</v>
      </c>
      <c r="I4" s="1691" t="s">
        <v>28</v>
      </c>
    </row>
    <row customHeight="1" ht="11.25">
      <c r="A5" s="1691" t="s">
        <v>94</v>
      </c>
      <c r="B5" s="1691" t="s">
        <v>2804</v>
      </c>
      <c r="C5" s="1691" t="s">
        <v>28</v>
      </c>
      <c r="D5" s="1691" t="s">
        <v>2805</v>
      </c>
      <c r="E5" s="1691" t="s">
        <v>2806</v>
      </c>
      <c r="F5" s="1691" t="s">
        <v>28</v>
      </c>
      <c r="G5" s="1691" t="s">
        <v>28</v>
      </c>
      <c r="H5" s="1691" t="s">
        <v>28</v>
      </c>
      <c r="I5" s="1691" t="s">
        <v>28</v>
      </c>
    </row>
    <row customHeight="1" ht="11.25">
      <c r="A6" s="1691" t="s">
        <v>102</v>
      </c>
      <c r="B6" s="1691" t="s">
        <v>2807</v>
      </c>
      <c r="C6" s="1691" t="s">
        <v>28</v>
      </c>
      <c r="D6" s="1691" t="s">
        <v>2802</v>
      </c>
      <c r="E6" s="1691" t="s">
        <v>2798</v>
      </c>
      <c r="F6" s="1691" t="s">
        <v>28</v>
      </c>
      <c r="G6" s="1691" t="s">
        <v>28</v>
      </c>
      <c r="H6" s="1691" t="s">
        <v>28</v>
      </c>
      <c r="I6" s="1691" t="s">
        <v>28</v>
      </c>
    </row>
    <row customHeight="1" ht="11.25">
      <c r="A7" s="1691" t="s">
        <v>95</v>
      </c>
      <c r="B7" s="1691" t="s">
        <v>2808</v>
      </c>
      <c r="C7" s="1691" t="s">
        <v>28</v>
      </c>
      <c r="D7" s="1691" t="s">
        <v>2809</v>
      </c>
      <c r="E7" s="1691" t="s">
        <v>2810</v>
      </c>
      <c r="F7" s="1691" t="s">
        <v>28</v>
      </c>
      <c r="G7" s="1691" t="s">
        <v>28</v>
      </c>
      <c r="H7" s="1691" t="s">
        <v>28</v>
      </c>
      <c r="I7" s="1691" t="s">
        <v>28</v>
      </c>
    </row>
    <row customHeight="1" ht="11.25">
      <c r="A8" s="1691" t="s">
        <v>96</v>
      </c>
      <c r="B8" s="1691" t="s">
        <v>2811</v>
      </c>
      <c r="C8" s="1691" t="s">
        <v>28</v>
      </c>
      <c r="D8" s="1691" t="s">
        <v>2802</v>
      </c>
      <c r="E8" s="1691" t="s">
        <v>2812</v>
      </c>
      <c r="F8" s="1691" t="s">
        <v>28</v>
      </c>
      <c r="G8" s="1691" t="s">
        <v>28</v>
      </c>
      <c r="H8" s="1691" t="s">
        <v>28</v>
      </c>
      <c r="I8" s="1691" t="s">
        <v>28</v>
      </c>
    </row>
    <row customHeight="1" ht="11.25">
      <c r="A9" s="1691" t="s">
        <v>114</v>
      </c>
      <c r="B9" s="1691" t="s">
        <v>2813</v>
      </c>
      <c r="C9" s="1691" t="s">
        <v>28</v>
      </c>
      <c r="D9" s="1691" t="s">
        <v>2809</v>
      </c>
      <c r="E9" s="1691" t="s">
        <v>2814</v>
      </c>
      <c r="F9" s="1691" t="s">
        <v>28</v>
      </c>
      <c r="G9" s="1691" t="s">
        <v>28</v>
      </c>
      <c r="H9" s="1691" t="s">
        <v>28</v>
      </c>
      <c r="I9" s="1691" t="s">
        <v>28</v>
      </c>
    </row>
    <row customHeight="1" ht="11.25">
      <c r="A10" s="1691" t="s">
        <v>150</v>
      </c>
      <c r="B10" s="1691" t="s">
        <v>2815</v>
      </c>
      <c r="C10" s="1691" t="s">
        <v>28</v>
      </c>
      <c r="D10" s="1691" t="s">
        <v>2802</v>
      </c>
      <c r="E10" s="1691" t="s">
        <v>2810</v>
      </c>
      <c r="F10" s="1691" t="s">
        <v>28</v>
      </c>
      <c r="G10" s="1691" t="s">
        <v>28</v>
      </c>
      <c r="H10" s="1691" t="s">
        <v>28</v>
      </c>
      <c r="I10" s="1691" t="s">
        <v>28</v>
      </c>
    </row>
    <row customHeight="1" ht="11.25">
      <c r="A11" s="1691" t="s">
        <v>151</v>
      </c>
      <c r="B11" s="1691" t="s">
        <v>2816</v>
      </c>
      <c r="C11" s="1691" t="s">
        <v>28</v>
      </c>
      <c r="D11" s="1691" t="s">
        <v>2802</v>
      </c>
      <c r="E11" s="1691" t="s">
        <v>2810</v>
      </c>
      <c r="F11" s="1691" t="s">
        <v>28</v>
      </c>
      <c r="G11" s="1691" t="s">
        <v>28</v>
      </c>
      <c r="H11" s="1691" t="s">
        <v>28</v>
      </c>
      <c r="I11" s="1691" t="s">
        <v>28</v>
      </c>
    </row>
    <row customHeight="1" ht="11.25">
      <c r="A12" s="1691" t="s">
        <v>152</v>
      </c>
      <c r="B12" s="1691" t="s">
        <v>2817</v>
      </c>
      <c r="C12" s="1691" t="s">
        <v>28</v>
      </c>
      <c r="D12" s="1691" t="s">
        <v>2818</v>
      </c>
      <c r="E12" s="1691" t="s">
        <v>2803</v>
      </c>
      <c r="F12" s="1691" t="s">
        <v>28</v>
      </c>
      <c r="G12" s="1691" t="s">
        <v>28</v>
      </c>
      <c r="H12" s="1691" t="s">
        <v>28</v>
      </c>
      <c r="I12" s="1691" t="s">
        <v>28</v>
      </c>
    </row>
    <row customHeight="1" ht="11.25">
      <c r="A13" s="1691" t="s">
        <v>153</v>
      </c>
      <c r="B13" s="1691" t="s">
        <v>2819</v>
      </c>
      <c r="C13" s="1691" t="s">
        <v>28</v>
      </c>
      <c r="D13" s="1691" t="s">
        <v>2818</v>
      </c>
      <c r="E13" s="1691" t="s">
        <v>2803</v>
      </c>
      <c r="F13" s="1691" t="s">
        <v>28</v>
      </c>
      <c r="G13" s="1691" t="s">
        <v>28</v>
      </c>
      <c r="H13" s="1691" t="s">
        <v>28</v>
      </c>
      <c r="I13" s="1691" t="s">
        <v>28</v>
      </c>
    </row>
    <row customHeight="1" ht="11.25">
      <c r="A14" s="1691" t="s">
        <v>154</v>
      </c>
      <c r="B14" s="1691" t="s">
        <v>2820</v>
      </c>
      <c r="C14" s="1691" t="s">
        <v>28</v>
      </c>
      <c r="D14" s="1691" t="s">
        <v>2818</v>
      </c>
      <c r="E14" s="1691" t="s">
        <v>2812</v>
      </c>
      <c r="F14" s="1691" t="s">
        <v>28</v>
      </c>
      <c r="G14" s="1691" t="s">
        <v>28</v>
      </c>
      <c r="H14" s="1691" t="s">
        <v>28</v>
      </c>
      <c r="I14" s="1691" t="s">
        <v>28</v>
      </c>
    </row>
    <row customHeight="1" ht="11.25">
      <c r="A15" s="1691" t="s">
        <v>155</v>
      </c>
      <c r="B15" s="1691" t="s">
        <v>2821</v>
      </c>
      <c r="C15" s="1691" t="s">
        <v>28</v>
      </c>
      <c r="D15" s="1691" t="s">
        <v>2822</v>
      </c>
      <c r="E15" s="1691" t="s">
        <v>2823</v>
      </c>
      <c r="F15" s="1691" t="s">
        <v>28</v>
      </c>
      <c r="G15" s="1691" t="s">
        <v>28</v>
      </c>
      <c r="H15" s="1691" t="s">
        <v>28</v>
      </c>
      <c r="I15" s="1691" t="s">
        <v>28</v>
      </c>
    </row>
    <row customHeight="1" ht="11.25">
      <c r="A16" s="1691" t="s">
        <v>1499</v>
      </c>
      <c r="B16" s="1691" t="s">
        <v>2824</v>
      </c>
      <c r="C16" s="1691" t="s">
        <v>28</v>
      </c>
      <c r="D16" s="1691" t="s">
        <v>2802</v>
      </c>
      <c r="E16" s="1691" t="s">
        <v>2798</v>
      </c>
      <c r="F16" s="1691" t="s">
        <v>28</v>
      </c>
      <c r="G16" s="1691" t="s">
        <v>28</v>
      </c>
      <c r="H16" s="1691" t="s">
        <v>28</v>
      </c>
      <c r="I16" s="1691" t="s">
        <v>28</v>
      </c>
    </row>
    <row customHeight="1" ht="11.25">
      <c r="A17" s="1691" t="s">
        <v>1505</v>
      </c>
      <c r="B17" s="1691" t="s">
        <v>2825</v>
      </c>
      <c r="C17" s="1691" t="s">
        <v>28</v>
      </c>
      <c r="D17" s="1691" t="s">
        <v>2797</v>
      </c>
      <c r="E17" s="1691" t="s">
        <v>2812</v>
      </c>
      <c r="F17" s="1691" t="s">
        <v>28</v>
      </c>
      <c r="G17" s="1691" t="s">
        <v>28</v>
      </c>
      <c r="H17" s="1691" t="s">
        <v>28</v>
      </c>
      <c r="I17" s="1691" t="s">
        <v>28</v>
      </c>
    </row>
    <row customHeight="1" ht="11.25">
      <c r="A18" s="1691" t="s">
        <v>1517</v>
      </c>
      <c r="B18" s="1691" t="s">
        <v>2826</v>
      </c>
      <c r="C18" s="1691" t="s">
        <v>28</v>
      </c>
      <c r="D18" s="1691" t="s">
        <v>2818</v>
      </c>
      <c r="E18" s="1691" t="s">
        <v>2827</v>
      </c>
      <c r="F18" s="1691" t="s">
        <v>28</v>
      </c>
      <c r="G18" s="1691" t="s">
        <v>28</v>
      </c>
      <c r="H18" s="1691" t="s">
        <v>28</v>
      </c>
      <c r="I18" s="1691" t="s">
        <v>28</v>
      </c>
    </row>
    <row customHeight="1" ht="11.25">
      <c r="A19" s="1691" t="s">
        <v>1531</v>
      </c>
      <c r="B19" s="1691" t="s">
        <v>2828</v>
      </c>
      <c r="C19" s="1691" t="s">
        <v>28</v>
      </c>
      <c r="D19" s="1691" t="s">
        <v>2797</v>
      </c>
      <c r="E19" s="1691" t="s">
        <v>2812</v>
      </c>
      <c r="F19" s="1691" t="s">
        <v>28</v>
      </c>
      <c r="G19" s="1691" t="s">
        <v>28</v>
      </c>
      <c r="H19" s="1691" t="s">
        <v>28</v>
      </c>
      <c r="I19" s="1691" t="s">
        <v>28</v>
      </c>
    </row>
    <row customHeight="1" ht="11.25">
      <c r="A20" s="1691" t="s">
        <v>1543</v>
      </c>
      <c r="B20" s="1691" t="s">
        <v>2829</v>
      </c>
      <c r="C20" s="1691" t="s">
        <v>28</v>
      </c>
      <c r="D20" s="1691" t="s">
        <v>2830</v>
      </c>
      <c r="E20" s="1691" t="s">
        <v>2831</v>
      </c>
      <c r="F20" s="1691" t="s">
        <v>28</v>
      </c>
      <c r="G20" s="1691" t="s">
        <v>28</v>
      </c>
      <c r="H20" s="1691" t="s">
        <v>28</v>
      </c>
      <c r="I20" s="1691" t="s">
        <v>28</v>
      </c>
    </row>
    <row customHeight="1" ht="11.25">
      <c r="A21" s="1691" t="s">
        <v>1552</v>
      </c>
      <c r="B21" s="1691" t="s">
        <v>2832</v>
      </c>
      <c r="C21" s="1691" t="s">
        <v>28</v>
      </c>
      <c r="D21" s="1691" t="s">
        <v>2830</v>
      </c>
      <c r="E21" s="1691" t="s">
        <v>2827</v>
      </c>
      <c r="F21" s="1691" t="s">
        <v>28</v>
      </c>
      <c r="G21" s="1691" t="s">
        <v>28</v>
      </c>
      <c r="H21" s="1691" t="s">
        <v>28</v>
      </c>
      <c r="I21" s="1691" t="s">
        <v>28</v>
      </c>
    </row>
    <row customHeight="1" ht="11.25">
      <c r="A22" s="1691" t="s">
        <v>1568</v>
      </c>
      <c r="B22" s="1691" t="s">
        <v>2833</v>
      </c>
      <c r="C22" s="1691" t="s">
        <v>28</v>
      </c>
      <c r="D22" s="1691" t="s">
        <v>2830</v>
      </c>
      <c r="E22" s="1691" t="s">
        <v>2827</v>
      </c>
      <c r="F22" s="1691" t="s">
        <v>28</v>
      </c>
      <c r="G22" s="1691" t="s">
        <v>28</v>
      </c>
      <c r="H22" s="1691" t="s">
        <v>28</v>
      </c>
      <c r="I22" s="1691" t="s">
        <v>28</v>
      </c>
    </row>
    <row customHeight="1" ht="11.25">
      <c r="A23" s="1691" t="s">
        <v>1575</v>
      </c>
      <c r="B23" s="1691" t="s">
        <v>2834</v>
      </c>
      <c r="C23" s="1691" t="s">
        <v>28</v>
      </c>
      <c r="D23" s="1691" t="s">
        <v>2830</v>
      </c>
      <c r="E23" s="1691" t="s">
        <v>2827</v>
      </c>
      <c r="F23" s="1691" t="s">
        <v>28</v>
      </c>
      <c r="G23" s="1691" t="s">
        <v>28</v>
      </c>
      <c r="H23" s="1691" t="s">
        <v>28</v>
      </c>
      <c r="I23" s="1691" t="s">
        <v>28</v>
      </c>
    </row>
    <row customHeight="1" ht="11.25">
      <c r="A24" s="1691" t="s">
        <v>1583</v>
      </c>
      <c r="B24" s="1691" t="s">
        <v>2835</v>
      </c>
      <c r="C24" s="1691" t="s">
        <v>28</v>
      </c>
      <c r="D24" s="1691" t="s">
        <v>2830</v>
      </c>
      <c r="E24" s="1691" t="s">
        <v>2827</v>
      </c>
      <c r="F24" s="1691" t="s">
        <v>28</v>
      </c>
      <c r="G24" s="1691" t="s">
        <v>28</v>
      </c>
      <c r="H24" s="1691" t="s">
        <v>28</v>
      </c>
      <c r="I24" s="1691" t="s">
        <v>28</v>
      </c>
    </row>
    <row customHeight="1" ht="11.25">
      <c r="A25" s="1691" t="s">
        <v>1590</v>
      </c>
      <c r="B25" s="1691" t="s">
        <v>2836</v>
      </c>
      <c r="C25" s="1691" t="s">
        <v>28</v>
      </c>
      <c r="D25" s="1691" t="s">
        <v>2830</v>
      </c>
      <c r="E25" s="1691" t="s">
        <v>2827</v>
      </c>
      <c r="F25" s="1691" t="s">
        <v>28</v>
      </c>
      <c r="G25" s="1691" t="s">
        <v>28</v>
      </c>
      <c r="H25" s="1691" t="s">
        <v>28</v>
      </c>
      <c r="I25" s="1691" t="s">
        <v>28</v>
      </c>
    </row>
    <row customHeight="1" ht="11.25">
      <c r="A26" s="1691" t="s">
        <v>1594</v>
      </c>
      <c r="B26" s="1691" t="s">
        <v>2837</v>
      </c>
      <c r="C26" s="1691" t="s">
        <v>28</v>
      </c>
      <c r="D26" s="1691" t="s">
        <v>2797</v>
      </c>
      <c r="E26" s="1691" t="s">
        <v>2798</v>
      </c>
      <c r="F26" s="1691" t="s">
        <v>28</v>
      </c>
      <c r="G26" s="1691" t="s">
        <v>28</v>
      </c>
      <c r="H26" s="1691" t="s">
        <v>28</v>
      </c>
      <c r="I26" s="1691" t="s">
        <v>28</v>
      </c>
    </row>
    <row customHeight="1" ht="11.25">
      <c r="A27" s="1691" t="s">
        <v>1599</v>
      </c>
      <c r="B27" s="1691" t="s">
        <v>2838</v>
      </c>
      <c r="C27" s="1691" t="s">
        <v>28</v>
      </c>
      <c r="D27" s="1691" t="s">
        <v>2797</v>
      </c>
      <c r="E27" s="1691" t="s">
        <v>2839</v>
      </c>
      <c r="F27" s="1691" t="s">
        <v>28</v>
      </c>
      <c r="G27" s="1691" t="s">
        <v>28</v>
      </c>
      <c r="H27" s="1691" t="s">
        <v>28</v>
      </c>
      <c r="I27" s="1691" t="s">
        <v>28</v>
      </c>
    </row>
    <row customHeight="1" ht="11.25">
      <c r="A28" s="1691" t="s">
        <v>1607</v>
      </c>
      <c r="B28" s="1691" t="s">
        <v>2840</v>
      </c>
      <c r="C28" s="1691" t="s">
        <v>28</v>
      </c>
      <c r="D28" s="1691" t="s">
        <v>2841</v>
      </c>
      <c r="E28" s="1691" t="s">
        <v>2812</v>
      </c>
      <c r="F28" s="1691" t="s">
        <v>28</v>
      </c>
      <c r="G28" s="1691" t="s">
        <v>28</v>
      </c>
      <c r="H28" s="1691" t="s">
        <v>28</v>
      </c>
      <c r="I28" s="1691" t="s">
        <v>28</v>
      </c>
    </row>
    <row customHeight="1" ht="11.25">
      <c r="A29" s="1691" t="s">
        <v>1609</v>
      </c>
      <c r="B29" s="1691" t="s">
        <v>2842</v>
      </c>
      <c r="C29" s="1691" t="s">
        <v>28</v>
      </c>
      <c r="D29" s="1691" t="s">
        <v>2830</v>
      </c>
      <c r="E29" s="1691" t="s">
        <v>2843</v>
      </c>
      <c r="F29" s="1691" t="s">
        <v>28</v>
      </c>
      <c r="G29" s="1691" t="s">
        <v>28</v>
      </c>
      <c r="H29" s="1691" t="s">
        <v>28</v>
      </c>
      <c r="I29" s="1691" t="s">
        <v>28</v>
      </c>
    </row>
    <row customHeight="1" ht="11.25">
      <c r="A30" s="1691" t="s">
        <v>1612</v>
      </c>
      <c r="B30" s="1691" t="s">
        <v>2844</v>
      </c>
      <c r="C30" s="1691" t="s">
        <v>28</v>
      </c>
      <c r="D30" s="1691" t="s">
        <v>2845</v>
      </c>
      <c r="E30" s="1691" t="s">
        <v>2814</v>
      </c>
      <c r="F30" s="1691" t="s">
        <v>28</v>
      </c>
      <c r="G30" s="1691" t="s">
        <v>28</v>
      </c>
      <c r="H30" s="1691" t="s">
        <v>28</v>
      </c>
      <c r="I30" s="1691" t="s">
        <v>28</v>
      </c>
    </row>
    <row customHeight="1" ht="11.25">
      <c r="A31" s="1691" t="s">
        <v>1617</v>
      </c>
      <c r="B31" s="1691" t="s">
        <v>2846</v>
      </c>
      <c r="C31" s="1691" t="s">
        <v>28</v>
      </c>
      <c r="D31" s="1691" t="s">
        <v>2802</v>
      </c>
      <c r="E31" s="1691" t="s">
        <v>2798</v>
      </c>
      <c r="F31" s="1691" t="s">
        <v>28</v>
      </c>
      <c r="G31" s="1691" t="s">
        <v>28</v>
      </c>
      <c r="H31" s="1691" t="s">
        <v>28</v>
      </c>
      <c r="I31" s="1691" t="s">
        <v>28</v>
      </c>
    </row>
    <row customHeight="1" ht="11.25">
      <c r="A32" s="1691" t="s">
        <v>1619</v>
      </c>
      <c r="B32" s="1691" t="s">
        <v>2847</v>
      </c>
      <c r="C32" s="1691" t="s">
        <v>28</v>
      </c>
      <c r="D32" s="1691" t="s">
        <v>2802</v>
      </c>
      <c r="E32" s="1691" t="s">
        <v>2798</v>
      </c>
      <c r="F32" s="1691" t="s">
        <v>28</v>
      </c>
      <c r="G32" s="1691" t="s">
        <v>28</v>
      </c>
      <c r="H32" s="1691" t="s">
        <v>28</v>
      </c>
      <c r="I32" s="1691" t="s">
        <v>28</v>
      </c>
    </row>
    <row customHeight="1" ht="11.25">
      <c r="A33" s="1691" t="s">
        <v>1621</v>
      </c>
      <c r="B33" s="1691" t="s">
        <v>2848</v>
      </c>
      <c r="C33" s="1691" t="s">
        <v>28</v>
      </c>
      <c r="D33" s="1691" t="s">
        <v>2802</v>
      </c>
      <c r="E33" s="1691" t="s">
        <v>2798</v>
      </c>
      <c r="F33" s="1691" t="s">
        <v>28</v>
      </c>
      <c r="G33" s="1691" t="s">
        <v>28</v>
      </c>
      <c r="H33" s="1691" t="s">
        <v>28</v>
      </c>
      <c r="I33" s="1691" t="s">
        <v>28</v>
      </c>
    </row>
    <row customHeight="1" ht="11.25">
      <c r="A34" s="1691" t="s">
        <v>1623</v>
      </c>
      <c r="B34" s="1691" t="s">
        <v>2849</v>
      </c>
      <c r="C34" s="1691" t="s">
        <v>28</v>
      </c>
      <c r="D34" s="1691" t="s">
        <v>2802</v>
      </c>
      <c r="E34" s="1691" t="s">
        <v>2798</v>
      </c>
      <c r="F34" s="1691" t="s">
        <v>28</v>
      </c>
      <c r="G34" s="1691" t="s">
        <v>28</v>
      </c>
      <c r="H34" s="1691" t="s">
        <v>28</v>
      </c>
      <c r="I34" s="1691" t="s">
        <v>28</v>
      </c>
    </row>
    <row customHeight="1" ht="11.25">
      <c r="A35" s="1691" t="s">
        <v>1628</v>
      </c>
      <c r="B35" s="1691" t="s">
        <v>2850</v>
      </c>
      <c r="C35" s="1691" t="s">
        <v>28</v>
      </c>
      <c r="D35" s="1691" t="s">
        <v>2802</v>
      </c>
      <c r="E35" s="1691" t="s">
        <v>2812</v>
      </c>
      <c r="F35" s="1691" t="s">
        <v>28</v>
      </c>
      <c r="G35" s="1691" t="s">
        <v>28</v>
      </c>
      <c r="H35" s="1691" t="s">
        <v>28</v>
      </c>
      <c r="I35" s="1691" t="s">
        <v>28</v>
      </c>
    </row>
    <row customHeight="1" ht="11.25">
      <c r="A36" s="1691" t="s">
        <v>1633</v>
      </c>
      <c r="B36" s="1691" t="s">
        <v>2851</v>
      </c>
      <c r="C36" s="1691" t="s">
        <v>28</v>
      </c>
      <c r="D36" s="1691" t="s">
        <v>2802</v>
      </c>
      <c r="E36" s="1691" t="s">
        <v>2798</v>
      </c>
      <c r="F36" s="1691" t="s">
        <v>28</v>
      </c>
      <c r="G36" s="1691" t="s">
        <v>28</v>
      </c>
      <c r="H36" s="1691" t="s">
        <v>28</v>
      </c>
      <c r="I36" s="1691" t="s">
        <v>28</v>
      </c>
    </row>
    <row customHeight="1" ht="11.25">
      <c r="A37" s="1691" t="s">
        <v>1637</v>
      </c>
      <c r="B37" s="1691" t="s">
        <v>2852</v>
      </c>
      <c r="C37" s="1691" t="s">
        <v>28</v>
      </c>
      <c r="D37" s="1691" t="s">
        <v>2802</v>
      </c>
      <c r="E37" s="1691" t="s">
        <v>2798</v>
      </c>
      <c r="F37" s="1691" t="s">
        <v>28</v>
      </c>
      <c r="G37" s="1691" t="s">
        <v>28</v>
      </c>
      <c r="H37" s="1691" t="s">
        <v>28</v>
      </c>
      <c r="I37" s="1691" t="s">
        <v>28</v>
      </c>
    </row>
    <row customHeight="1" ht="11.25">
      <c r="A38" s="1691" t="s">
        <v>1644</v>
      </c>
      <c r="B38" s="1691" t="s">
        <v>2853</v>
      </c>
      <c r="C38" s="1691" t="s">
        <v>28</v>
      </c>
      <c r="D38" s="1691" t="s">
        <v>2802</v>
      </c>
      <c r="E38" s="1691" t="s">
        <v>2800</v>
      </c>
      <c r="F38" s="1691" t="s">
        <v>28</v>
      </c>
      <c r="G38" s="1691" t="s">
        <v>28</v>
      </c>
      <c r="H38" s="1691" t="s">
        <v>28</v>
      </c>
      <c r="I38" s="1691" t="s">
        <v>28</v>
      </c>
    </row>
    <row customHeight="1" ht="11.25">
      <c r="A39" s="1691" t="s">
        <v>1650</v>
      </c>
      <c r="B39" s="1691" t="s">
        <v>2854</v>
      </c>
      <c r="C39" s="1691" t="s">
        <v>28</v>
      </c>
      <c r="D39" s="1691" t="s">
        <v>2802</v>
      </c>
      <c r="E39" s="1691" t="s">
        <v>2800</v>
      </c>
      <c r="F39" s="1691" t="s">
        <v>28</v>
      </c>
      <c r="G39" s="1691" t="s">
        <v>28</v>
      </c>
      <c r="H39" s="1691" t="s">
        <v>28</v>
      </c>
      <c r="I39" s="1691" t="s">
        <v>28</v>
      </c>
    </row>
    <row customHeight="1" ht="11.25">
      <c r="A40" s="1691" t="s">
        <v>1655</v>
      </c>
      <c r="B40" s="1691" t="s">
        <v>2855</v>
      </c>
      <c r="C40" s="1691" t="s">
        <v>28</v>
      </c>
      <c r="D40" s="1691" t="s">
        <v>2802</v>
      </c>
      <c r="E40" s="1691" t="s">
        <v>2798</v>
      </c>
      <c r="F40" s="1691" t="s">
        <v>28</v>
      </c>
      <c r="G40" s="1691" t="s">
        <v>28</v>
      </c>
      <c r="H40" s="1691" t="s">
        <v>28</v>
      </c>
      <c r="I40" s="1691" t="s">
        <v>28</v>
      </c>
    </row>
    <row customHeight="1" ht="11.25">
      <c r="A41" s="1691" t="s">
        <v>1659</v>
      </c>
      <c r="B41" s="1691" t="s">
        <v>2856</v>
      </c>
      <c r="C41" s="1691" t="s">
        <v>28</v>
      </c>
      <c r="D41" s="1691" t="s">
        <v>2857</v>
      </c>
      <c r="E41" s="1691" t="s">
        <v>2810</v>
      </c>
      <c r="F41" s="1691" t="s">
        <v>28</v>
      </c>
      <c r="G41" s="1691" t="s">
        <v>28</v>
      </c>
      <c r="H41" s="1691" t="s">
        <v>28</v>
      </c>
      <c r="I41" s="1691" t="s">
        <v>28</v>
      </c>
    </row>
    <row customHeight="1" ht="11.25">
      <c r="A42" s="1691" t="s">
        <v>1662</v>
      </c>
      <c r="B42" s="1691" t="s">
        <v>2858</v>
      </c>
      <c r="C42" s="1691" t="s">
        <v>28</v>
      </c>
      <c r="D42" s="1691" t="s">
        <v>2859</v>
      </c>
      <c r="E42" s="1691" t="s">
        <v>2860</v>
      </c>
      <c r="F42" s="1691" t="s">
        <v>28</v>
      </c>
      <c r="G42" s="1691" t="s">
        <v>28</v>
      </c>
      <c r="H42" s="1691" t="s">
        <v>28</v>
      </c>
      <c r="I42" s="1691" t="s">
        <v>28</v>
      </c>
    </row>
    <row customHeight="1" ht="11.25">
      <c r="A43" s="1691" t="s">
        <v>1669</v>
      </c>
      <c r="B43" s="1691" t="s">
        <v>2861</v>
      </c>
      <c r="C43" s="1691" t="s">
        <v>28</v>
      </c>
      <c r="D43" s="1691" t="s">
        <v>2797</v>
      </c>
      <c r="E43" s="1691" t="s">
        <v>2812</v>
      </c>
      <c r="F43" s="1691" t="s">
        <v>28</v>
      </c>
      <c r="G43" s="1691" t="s">
        <v>28</v>
      </c>
      <c r="H43" s="1691" t="s">
        <v>28</v>
      </c>
      <c r="I43" s="1691" t="s">
        <v>28</v>
      </c>
    </row>
    <row customHeight="1" ht="11.25">
      <c r="A44" s="1691" t="s">
        <v>1678</v>
      </c>
      <c r="B44" s="1691" t="s">
        <v>2862</v>
      </c>
      <c r="C44" s="1691" t="s">
        <v>28</v>
      </c>
      <c r="D44" s="1691" t="s">
        <v>2809</v>
      </c>
      <c r="E44" s="1691" t="s">
        <v>2810</v>
      </c>
      <c r="F44" s="1691" t="s">
        <v>28</v>
      </c>
      <c r="G44" s="1691" t="s">
        <v>28</v>
      </c>
      <c r="H44" s="1691" t="s">
        <v>28</v>
      </c>
      <c r="I44" s="1691" t="s">
        <v>28</v>
      </c>
    </row>
    <row customHeight="1" ht="11.25">
      <c r="A45" s="1691" t="s">
        <v>1683</v>
      </c>
      <c r="B45" s="1691" t="s">
        <v>2863</v>
      </c>
      <c r="C45" s="1691" t="s">
        <v>28</v>
      </c>
      <c r="D45" s="1691" t="s">
        <v>2809</v>
      </c>
      <c r="E45" s="1691" t="s">
        <v>2810</v>
      </c>
      <c r="F45" s="1691" t="s">
        <v>28</v>
      </c>
      <c r="G45" s="1691" t="s">
        <v>28</v>
      </c>
      <c r="H45" s="1691" t="s">
        <v>28</v>
      </c>
      <c r="I45" s="1691" t="s">
        <v>28</v>
      </c>
    </row>
    <row customHeight="1" ht="11.25">
      <c r="A46" s="1691" t="s">
        <v>1687</v>
      </c>
      <c r="B46" s="1691" t="s">
        <v>2864</v>
      </c>
      <c r="C46" s="1691" t="s">
        <v>28</v>
      </c>
      <c r="D46" s="1691" t="s">
        <v>2797</v>
      </c>
      <c r="E46" s="1691" t="s">
        <v>2812</v>
      </c>
      <c r="F46" s="1691" t="s">
        <v>28</v>
      </c>
      <c r="G46" s="1691" t="s">
        <v>28</v>
      </c>
      <c r="H46" s="1691" t="s">
        <v>28</v>
      </c>
      <c r="I46" s="1691" t="s">
        <v>28</v>
      </c>
    </row>
    <row customHeight="1" ht="11.25">
      <c r="A47" s="1691" t="s">
        <v>1693</v>
      </c>
      <c r="B47" s="1691" t="s">
        <v>2865</v>
      </c>
      <c r="C47" s="1691" t="s">
        <v>28</v>
      </c>
      <c r="D47" s="1691" t="s">
        <v>2866</v>
      </c>
      <c r="E47" s="1691" t="s">
        <v>2867</v>
      </c>
      <c r="F47" s="1691" t="s">
        <v>28</v>
      </c>
      <c r="G47" s="1691" t="s">
        <v>28</v>
      </c>
      <c r="H47" s="1691" t="s">
        <v>28</v>
      </c>
      <c r="I47" s="1691" t="s">
        <v>28</v>
      </c>
    </row>
    <row customHeight="1" ht="11.25">
      <c r="A48" s="1691" t="s">
        <v>1698</v>
      </c>
      <c r="B48" s="1691" t="s">
        <v>2868</v>
      </c>
      <c r="C48" s="1691" t="s">
        <v>28</v>
      </c>
      <c r="D48" s="1691" t="s">
        <v>2866</v>
      </c>
      <c r="E48" s="1691" t="s">
        <v>2867</v>
      </c>
      <c r="F48" s="1691" t="s">
        <v>28</v>
      </c>
      <c r="G48" s="1691" t="s">
        <v>28</v>
      </c>
      <c r="H48" s="1691" t="s">
        <v>28</v>
      </c>
      <c r="I48" s="1691" t="s">
        <v>28</v>
      </c>
    </row>
    <row customHeight="1" ht="11.25">
      <c r="A49" s="1691" t="s">
        <v>1701</v>
      </c>
      <c r="B49" s="1691" t="s">
        <v>2869</v>
      </c>
      <c r="C49" s="1691" t="s">
        <v>28</v>
      </c>
      <c r="D49" s="1691" t="s">
        <v>2809</v>
      </c>
      <c r="E49" s="1691" t="s">
        <v>2814</v>
      </c>
      <c r="F49" s="1691" t="s">
        <v>28</v>
      </c>
      <c r="G49" s="1691" t="s">
        <v>28</v>
      </c>
      <c r="H49" s="1691" t="s">
        <v>28</v>
      </c>
      <c r="I49" s="1691" t="s">
        <v>28</v>
      </c>
    </row>
    <row customHeight="1" ht="11.25">
      <c r="A50" s="1691" t="s">
        <v>1705</v>
      </c>
      <c r="B50" s="1691" t="s">
        <v>2870</v>
      </c>
      <c r="C50" s="1691" t="s">
        <v>28</v>
      </c>
      <c r="D50" s="1691" t="s">
        <v>2818</v>
      </c>
      <c r="E50" s="1691" t="s">
        <v>2871</v>
      </c>
      <c r="F50" s="1691" t="s">
        <v>28</v>
      </c>
      <c r="G50" s="1691" t="s">
        <v>28</v>
      </c>
      <c r="H50" s="1691" t="s">
        <v>28</v>
      </c>
      <c r="I50" s="1691" t="s">
        <v>28</v>
      </c>
    </row>
    <row customHeight="1" ht="11.25">
      <c r="A51" s="1691" t="s">
        <v>1709</v>
      </c>
      <c r="B51" s="1691" t="s">
        <v>2872</v>
      </c>
      <c r="C51" s="1691" t="s">
        <v>28</v>
      </c>
      <c r="D51" s="1691" t="s">
        <v>2873</v>
      </c>
      <c r="E51" s="1691" t="s">
        <v>2871</v>
      </c>
      <c r="F51" s="1691" t="s">
        <v>28</v>
      </c>
      <c r="G51" s="1691" t="s">
        <v>28</v>
      </c>
      <c r="H51" s="1691" t="s">
        <v>28</v>
      </c>
      <c r="I51" s="1691" t="s">
        <v>28</v>
      </c>
    </row>
    <row customHeight="1" ht="11.25">
      <c r="A52" s="1691" t="s">
        <v>1713</v>
      </c>
      <c r="B52" s="1691" t="s">
        <v>2874</v>
      </c>
      <c r="C52" s="1691" t="s">
        <v>28</v>
      </c>
      <c r="D52" s="1691" t="s">
        <v>2875</v>
      </c>
      <c r="E52" s="1691" t="s">
        <v>2798</v>
      </c>
      <c r="F52" s="1691" t="s">
        <v>28</v>
      </c>
      <c r="G52" s="1691" t="s">
        <v>28</v>
      </c>
      <c r="H52" s="1691" t="s">
        <v>28</v>
      </c>
      <c r="I52" s="1691" t="s">
        <v>28</v>
      </c>
    </row>
    <row customHeight="1" ht="11.25">
      <c r="A53" s="1691" t="s">
        <v>1715</v>
      </c>
      <c r="B53" s="1691" t="s">
        <v>2876</v>
      </c>
      <c r="C53" s="1691" t="s">
        <v>28</v>
      </c>
      <c r="D53" s="1691" t="s">
        <v>2877</v>
      </c>
      <c r="E53" s="1691" t="s">
        <v>2878</v>
      </c>
      <c r="F53" s="1691" t="s">
        <v>28</v>
      </c>
      <c r="G53" s="1691" t="s">
        <v>28</v>
      </c>
      <c r="H53" s="1691" t="s">
        <v>28</v>
      </c>
      <c r="I53" s="1691" t="s">
        <v>28</v>
      </c>
    </row>
    <row customHeight="1" ht="11.25">
      <c r="A54" s="1691" t="s">
        <v>1718</v>
      </c>
      <c r="B54" s="1691" t="s">
        <v>2879</v>
      </c>
      <c r="C54" s="1691" t="s">
        <v>28</v>
      </c>
      <c r="D54" s="1691" t="s">
        <v>2809</v>
      </c>
      <c r="E54" s="1691" t="s">
        <v>2880</v>
      </c>
      <c r="F54" s="1691" t="s">
        <v>28</v>
      </c>
      <c r="G54" s="1691" t="s">
        <v>28</v>
      </c>
      <c r="H54" s="1691" t="s">
        <v>28</v>
      </c>
      <c r="I54" s="1691" t="s">
        <v>28</v>
      </c>
    </row>
    <row customHeight="1" ht="11.25">
      <c r="A55" s="1691" t="s">
        <v>1722</v>
      </c>
      <c r="B55" s="1691" t="s">
        <v>2881</v>
      </c>
      <c r="C55" s="1691" t="s">
        <v>28</v>
      </c>
      <c r="D55" s="1691" t="s">
        <v>2809</v>
      </c>
      <c r="E55" s="1691" t="s">
        <v>2880</v>
      </c>
      <c r="F55" s="1691" t="s">
        <v>28</v>
      </c>
      <c r="G55" s="1691" t="s">
        <v>28</v>
      </c>
      <c r="H55" s="1691" t="s">
        <v>28</v>
      </c>
      <c r="I55" s="1691" t="s">
        <v>28</v>
      </c>
    </row>
    <row customHeight="1" ht="11.25">
      <c r="A56" s="1691" t="s">
        <v>1725</v>
      </c>
      <c r="B56" s="1691" t="s">
        <v>2882</v>
      </c>
      <c r="C56" s="1691" t="s">
        <v>28</v>
      </c>
      <c r="D56" s="1691" t="s">
        <v>2830</v>
      </c>
      <c r="E56" s="1691" t="s">
        <v>2843</v>
      </c>
      <c r="F56" s="1691" t="s">
        <v>28</v>
      </c>
      <c r="G56" s="1691" t="s">
        <v>28</v>
      </c>
      <c r="H56" s="1691" t="s">
        <v>28</v>
      </c>
      <c r="I56" s="1691" t="s">
        <v>28</v>
      </c>
    </row>
    <row customHeight="1" ht="11.25">
      <c r="A57" s="1691" t="s">
        <v>1728</v>
      </c>
      <c r="B57" s="1691" t="s">
        <v>2883</v>
      </c>
      <c r="C57" s="1691" t="s">
        <v>28</v>
      </c>
      <c r="D57" s="1691" t="s">
        <v>2802</v>
      </c>
      <c r="E57" s="1691" t="s">
        <v>2810</v>
      </c>
      <c r="F57" s="1691" t="s">
        <v>28</v>
      </c>
      <c r="G57" s="1691" t="s">
        <v>28</v>
      </c>
      <c r="H57" s="1691" t="s">
        <v>28</v>
      </c>
      <c r="I57" s="1691" t="s">
        <v>28</v>
      </c>
    </row>
    <row customHeight="1" ht="11.25">
      <c r="A58" s="1691" t="s">
        <v>1731</v>
      </c>
      <c r="B58" s="1691" t="s">
        <v>2884</v>
      </c>
      <c r="C58" s="1691" t="s">
        <v>28</v>
      </c>
      <c r="D58" s="1691" t="s">
        <v>2818</v>
      </c>
      <c r="E58" s="1691" t="s">
        <v>2827</v>
      </c>
      <c r="F58" s="1691" t="s">
        <v>28</v>
      </c>
      <c r="G58" s="1691" t="s">
        <v>28</v>
      </c>
      <c r="H58" s="1691" t="s">
        <v>28</v>
      </c>
      <c r="I5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EAC98-D754-DF37-7A0E-2F06F9E6E1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241D8-DDD6-0C3E-0B88-1BE299B4B86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371</v>
      </c>
      <c r="I1" s="2217"/>
      <c r="J1" s="2217"/>
      <c r="K1" s="2217"/>
      <c r="L1" s="2217"/>
      <c r="M1" s="2217"/>
      <c r="N1" s="2217"/>
      <c r="O1" s="2217"/>
      <c r="P1" s="2217"/>
      <c r="Q1" s="2217"/>
      <c r="R1" s="2217"/>
      <c r="T1" s="2217" t="s">
        <v>372</v>
      </c>
      <c r="U1" s="2217"/>
      <c r="V1" s="2217"/>
      <c r="X1" s="2217" t="s">
        <v>373</v>
      </c>
      <c r="Y1" s="2217"/>
      <c r="Z1" s="2217"/>
      <c r="AB1" s="2217" t="s">
        <v>374</v>
      </c>
      <c r="AC1" s="2217"/>
      <c r="AT1" s="447" t="s">
        <v>14</v>
      </c>
    </row>
    <row customHeight="1" ht="14.25" hidden="1">
      <c r="AT2" s="447">
        <v>0</v>
      </c>
    </row>
    <row s="1613" customFormat="1" customHeight="1" ht="5.25">
      <c r="C3" s="701"/>
      <c r="D3" s="702"/>
      <c r="E3" s="702"/>
      <c r="F3" s="702"/>
      <c r="G3" s="702"/>
      <c r="H3" s="702" t="s">
        <v>375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"Мурманэнергосбыт"</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320</v>
      </c>
      <c r="AF7" s="2223" t="s">
        <v>320</v>
      </c>
      <c r="AG7" s="2223" t="s">
        <v>320</v>
      </c>
      <c r="AH7" s="2223" t="s">
        <v>320</v>
      </c>
      <c r="AT7" s="447">
        <v>14</v>
      </c>
    </row>
    <row customHeight="1" ht="27.299999999999997">
      <c r="C8" s="450"/>
      <c r="D8" s="2127" t="s">
        <v>91</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376</v>
      </c>
      <c r="I8" s="2226" t="s">
        <v>377</v>
      </c>
      <c r="J8" s="2223" t="s">
        <v>378</v>
      </c>
      <c r="K8" s="2223"/>
      <c r="L8" s="2223"/>
      <c r="M8" s="2218"/>
      <c r="N8" s="2223" t="s">
        <v>379</v>
      </c>
      <c r="O8" s="2223"/>
      <c r="P8" s="2223" t="s">
        <v>380</v>
      </c>
      <c r="Q8" s="2223"/>
      <c r="R8" s="2230" t="s">
        <v>381</v>
      </c>
      <c r="S8" s="824"/>
      <c r="T8" s="2228" t="s">
        <v>382</v>
      </c>
      <c r="U8" s="2228" t="s">
        <v>383</v>
      </c>
      <c r="V8" s="2228" t="s">
        <v>384</v>
      </c>
      <c r="W8" s="826"/>
      <c r="X8" s="2228" t="s">
        <v>385</v>
      </c>
      <c r="Y8" s="2228" t="s">
        <v>386</v>
      </c>
      <c r="Z8" s="2228" t="s">
        <v>387</v>
      </c>
      <c r="AA8" s="826"/>
      <c r="AB8" s="2228" t="s">
        <v>388</v>
      </c>
      <c r="AC8" s="2228" t="s">
        <v>381</v>
      </c>
      <c r="AD8" s="826"/>
      <c r="AE8" s="2223"/>
      <c r="AF8" s="2223"/>
      <c r="AG8" s="2223"/>
      <c r="AH8" s="2223"/>
      <c r="AT8" s="447">
        <v>26</v>
      </c>
    </row>
    <row customHeight="1" ht="46.199999999999996">
      <c r="C9" s="450"/>
      <c r="D9" s="2127"/>
      <c r="E9" s="2223"/>
      <c r="F9" s="2223"/>
      <c r="G9" s="829"/>
      <c r="H9" s="2225"/>
      <c r="I9" s="2227"/>
      <c r="J9" s="425" t="s">
        <v>389</v>
      </c>
      <c r="K9" s="425" t="s">
        <v>390</v>
      </c>
      <c r="L9" s="425" t="s">
        <v>391</v>
      </c>
      <c r="M9" s="431" t="s">
        <v>392</v>
      </c>
      <c r="N9" s="425" t="s">
        <v>393</v>
      </c>
      <c r="O9" s="425" t="s">
        <v>392</v>
      </c>
      <c r="P9" s="425" t="s">
        <v>394</v>
      </c>
      <c r="Q9" s="425" t="s">
        <v>392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395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396</v>
      </c>
      <c r="AF12" s="2221" t="s">
        <v>397</v>
      </c>
      <c r="AG12" s="2221" t="s">
        <v>398</v>
      </c>
      <c r="AH12" s="2221" t="s">
        <v>399</v>
      </c>
      <c r="AI12" s="447"/>
      <c r="AM12" s="511"/>
      <c r="AP12" s="500" t="s">
        <v>400</v>
      </c>
      <c r="AQ12" s="500" t="s">
        <v>400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85</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296C1-BB29-62F8-0368-7A692AB9F9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2885</v>
      </c>
    </row>
    <row customHeight="1" ht="11.25">
      <c r="A2" s="64" t="s">
        <v>101</v>
      </c>
      <c r="B2" s="64" t="s">
        <v>2886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24DE8-EF08-0088-6EEE-408072DEE1C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2887</v>
      </c>
      <c r="B1" s="835" t="s">
        <v>2888</v>
      </c>
    </row>
    <row customHeight="1" ht="11.25">
      <c r="A2" s="835">
        <v>4213775</v>
      </c>
      <c r="B2" s="835" t="s">
        <v>1257</v>
      </c>
    </row>
    <row customHeight="1" ht="11.25">
      <c r="A3" s="835">
        <v>4213784</v>
      </c>
      <c r="B3" s="835" t="s">
        <v>1291</v>
      </c>
    </row>
    <row customHeight="1" ht="11.25">
      <c r="A4" s="835">
        <v>4213781</v>
      </c>
      <c r="B4" s="835" t="s">
        <v>1284</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1424</v>
      </c>
    </row>
    <row customHeight="1" ht="11.25">
      <c r="A10" s="835">
        <v>4213783</v>
      </c>
      <c r="B10" s="835" t="s">
        <v>1439</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92CF8-B1C7-74C8-2DCE-AF7555E9CC1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2887</v>
      </c>
      <c r="B1" s="835" t="s">
        <v>2889</v>
      </c>
    </row>
    <row customHeight="1" ht="11.25">
      <c r="A2" s="835" t="s">
        <v>2890</v>
      </c>
      <c r="B2" s="835" t="s">
        <v>1539</v>
      </c>
    </row>
    <row customHeight="1" ht="11.25">
      <c r="A3" s="835" t="s">
        <v>2891</v>
      </c>
      <c r="B3" s="835" t="s">
        <v>1549</v>
      </c>
    </row>
    <row customHeight="1" ht="11.25">
      <c r="A4" s="835" t="s">
        <v>2892</v>
      </c>
      <c r="B4" s="835"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52B98-5AD8-5758-6A0A-5067ED1097BB}" mc:Ignorable="x14ac xr xr2 xr3">
  <sheetPr>
    <tabColor rgb="FFFFCC99"/>
  </sheetPr>
  <dimension ref="A1:G37"/>
  <sheetViews>
    <sheetView topLeftCell="A1" showGridLines="0" workbookViewId="0">
      <selection activeCell="A1" sqref="A1"/>
    </sheetView>
  </sheetViews>
  <sheetFormatPr customHeight="1" defaultRowHeight="11.25"/>
  <sheetData>
    <row customHeight="1" ht="11.25">
      <c r="A1" s="373" t="s">
        <v>2704</v>
      </c>
      <c r="B1" s="373" t="s">
        <v>2705</v>
      </c>
      <c r="C1" s="373" t="s">
        <v>2706</v>
      </c>
      <c r="D1" s="373" t="s">
        <v>2707</v>
      </c>
      <c r="E1" s="0" t="s">
        <v>2708</v>
      </c>
      <c r="F1" s="0" t="s">
        <v>2709</v>
      </c>
      <c r="G1" s="0" t="s">
        <v>2710</v>
      </c>
    </row>
    <row customHeight="1" ht="11.25">
      <c r="A2" s="0" t="s">
        <v>16</v>
      </c>
      <c r="B2" s="0" t="s">
        <v>2711</v>
      </c>
      <c r="C2" s="0" t="s">
        <v>2712</v>
      </c>
      <c r="D2" s="0" t="s">
        <v>2711</v>
      </c>
      <c r="E2" s="0" t="s">
        <v>2712</v>
      </c>
      <c r="F2" s="0" t="s">
        <v>2713</v>
      </c>
      <c r="G2" s="0" t="s">
        <v>112</v>
      </c>
    </row>
    <row customHeight="1" ht="11.25">
      <c r="A3" s="0" t="s">
        <v>16</v>
      </c>
      <c r="B3" s="0" t="s">
        <v>2714</v>
      </c>
      <c r="C3" s="0" t="s">
        <v>2715</v>
      </c>
      <c r="D3" s="0" t="s">
        <v>2714</v>
      </c>
      <c r="E3" s="0" t="s">
        <v>2715</v>
      </c>
      <c r="F3" s="0" t="s">
        <v>2713</v>
      </c>
      <c r="G3" s="0" t="s">
        <v>113</v>
      </c>
    </row>
    <row customHeight="1" ht="11.25">
      <c r="A4" s="0" t="s">
        <v>16</v>
      </c>
      <c r="B4" s="0" t="s">
        <v>2716</v>
      </c>
      <c r="C4" s="0" t="s">
        <v>2717</v>
      </c>
      <c r="D4" s="0" t="s">
        <v>2716</v>
      </c>
      <c r="E4" s="0" t="s">
        <v>2717</v>
      </c>
      <c r="F4" s="0" t="s">
        <v>2713</v>
      </c>
      <c r="G4" s="0" t="s">
        <v>93</v>
      </c>
    </row>
    <row customHeight="1" ht="11.25">
      <c r="A5" s="0" t="s">
        <v>16</v>
      </c>
      <c r="B5" s="0" t="s">
        <v>2718</v>
      </c>
      <c r="C5" s="0" t="s">
        <v>2719</v>
      </c>
      <c r="D5" s="0" t="s">
        <v>2718</v>
      </c>
      <c r="E5" s="0" t="s">
        <v>2719</v>
      </c>
      <c r="F5" s="0" t="s">
        <v>2713</v>
      </c>
      <c r="G5" s="0" t="s">
        <v>94</v>
      </c>
    </row>
    <row customHeight="1" ht="11.25">
      <c r="A6" s="0" t="s">
        <v>16</v>
      </c>
      <c r="B6" s="0" t="s">
        <v>103</v>
      </c>
      <c r="C6" s="0" t="s">
        <v>104</v>
      </c>
      <c r="D6" s="0" t="s">
        <v>103</v>
      </c>
      <c r="E6" s="0" t="s">
        <v>104</v>
      </c>
      <c r="F6" s="0" t="s">
        <v>2713</v>
      </c>
      <c r="G6" s="0" t="s">
        <v>102</v>
      </c>
    </row>
    <row customHeight="1" ht="11.25">
      <c r="A7" s="0" t="s">
        <v>16</v>
      </c>
      <c r="B7" s="0" t="s">
        <v>2720</v>
      </c>
      <c r="C7" s="0" t="s">
        <v>2721</v>
      </c>
      <c r="D7" s="0" t="s">
        <v>2722</v>
      </c>
      <c r="E7" s="0" t="s">
        <v>2723</v>
      </c>
      <c r="F7" s="0" t="s">
        <v>2724</v>
      </c>
      <c r="G7" s="0" t="s">
        <v>95</v>
      </c>
    </row>
    <row customHeight="1" ht="11.25">
      <c r="A8" s="0" t="s">
        <v>16</v>
      </c>
      <c r="B8" s="0" t="s">
        <v>2720</v>
      </c>
      <c r="C8" s="0" t="s">
        <v>2721</v>
      </c>
      <c r="D8" s="0" t="s">
        <v>2725</v>
      </c>
      <c r="E8" s="0" t="s">
        <v>2726</v>
      </c>
      <c r="F8" s="0" t="s">
        <v>2727</v>
      </c>
      <c r="G8" s="0" t="s">
        <v>96</v>
      </c>
    </row>
    <row customHeight="1" ht="11.25">
      <c r="A9" s="0" t="s">
        <v>16</v>
      </c>
      <c r="B9" s="0" t="s">
        <v>2720</v>
      </c>
      <c r="C9" s="0" t="s">
        <v>2721</v>
      </c>
      <c r="D9" s="0" t="s">
        <v>2728</v>
      </c>
      <c r="E9" s="0" t="s">
        <v>2729</v>
      </c>
      <c r="F9" s="0" t="s">
        <v>2724</v>
      </c>
      <c r="G9" s="0" t="s">
        <v>114</v>
      </c>
    </row>
    <row customHeight="1" ht="11.25">
      <c r="A10" s="0" t="s">
        <v>16</v>
      </c>
      <c r="B10" s="0" t="s">
        <v>2720</v>
      </c>
      <c r="C10" s="0" t="s">
        <v>2721</v>
      </c>
      <c r="D10" s="0" t="s">
        <v>2720</v>
      </c>
      <c r="E10" s="0" t="s">
        <v>2721</v>
      </c>
      <c r="F10" s="0" t="s">
        <v>2730</v>
      </c>
      <c r="G10" s="0" t="s">
        <v>150</v>
      </c>
    </row>
    <row customHeight="1" ht="11.25">
      <c r="A11" s="0" t="s">
        <v>16</v>
      </c>
      <c r="B11" s="0" t="s">
        <v>2720</v>
      </c>
      <c r="C11" s="0" t="s">
        <v>2721</v>
      </c>
      <c r="D11" s="0" t="s">
        <v>2731</v>
      </c>
      <c r="E11" s="0" t="s">
        <v>2732</v>
      </c>
      <c r="F11" s="0" t="s">
        <v>2733</v>
      </c>
      <c r="G11" s="0" t="s">
        <v>151</v>
      </c>
    </row>
    <row customHeight="1" ht="11.25">
      <c r="A12" s="0" t="s">
        <v>16</v>
      </c>
      <c r="B12" s="0" t="s">
        <v>2734</v>
      </c>
      <c r="C12" s="0" t="s">
        <v>2735</v>
      </c>
      <c r="D12" s="0" t="s">
        <v>2734</v>
      </c>
      <c r="E12" s="0" t="s">
        <v>2735</v>
      </c>
      <c r="F12" s="0" t="s">
        <v>2736</v>
      </c>
      <c r="G12" s="0" t="s">
        <v>152</v>
      </c>
    </row>
    <row customHeight="1" ht="11.25">
      <c r="A13" s="0" t="s">
        <v>16</v>
      </c>
      <c r="B13" s="0" t="s">
        <v>2737</v>
      </c>
      <c r="C13" s="0" t="s">
        <v>2738</v>
      </c>
      <c r="D13" s="0" t="s">
        <v>2737</v>
      </c>
      <c r="E13" s="0" t="s">
        <v>2738</v>
      </c>
      <c r="F13" s="0" t="s">
        <v>2730</v>
      </c>
      <c r="G13" s="0" t="s">
        <v>153</v>
      </c>
    </row>
    <row customHeight="1" ht="11.25">
      <c r="A14" s="0" t="s">
        <v>16</v>
      </c>
      <c r="B14" s="0" t="s">
        <v>2737</v>
      </c>
      <c r="C14" s="0" t="s">
        <v>2738</v>
      </c>
      <c r="D14" s="0" t="s">
        <v>2739</v>
      </c>
      <c r="E14" s="0" t="s">
        <v>2740</v>
      </c>
      <c r="F14" s="0" t="s">
        <v>2724</v>
      </c>
      <c r="G14" s="0" t="s">
        <v>154</v>
      </c>
    </row>
    <row customHeight="1" ht="11.25">
      <c r="A15" s="0" t="s">
        <v>16</v>
      </c>
      <c r="B15" s="0" t="s">
        <v>2737</v>
      </c>
      <c r="C15" s="0" t="s">
        <v>2738</v>
      </c>
      <c r="D15" s="0" t="s">
        <v>2741</v>
      </c>
      <c r="E15" s="0" t="s">
        <v>2742</v>
      </c>
      <c r="F15" s="0" t="s">
        <v>2733</v>
      </c>
      <c r="G15" s="0" t="s">
        <v>155</v>
      </c>
    </row>
    <row customHeight="1" ht="11.25">
      <c r="A16" s="0" t="s">
        <v>16</v>
      </c>
      <c r="B16" s="0" t="s">
        <v>2737</v>
      </c>
      <c r="C16" s="0" t="s">
        <v>2738</v>
      </c>
      <c r="D16" s="0" t="s">
        <v>2743</v>
      </c>
      <c r="E16" s="0" t="s">
        <v>2744</v>
      </c>
      <c r="F16" s="0" t="s">
        <v>2733</v>
      </c>
      <c r="G16" s="0" t="s">
        <v>1499</v>
      </c>
    </row>
    <row customHeight="1" ht="11.25">
      <c r="A17" s="0" t="s">
        <v>16</v>
      </c>
      <c r="B17" s="0" t="s">
        <v>2737</v>
      </c>
      <c r="C17" s="0" t="s">
        <v>2738</v>
      </c>
      <c r="D17" s="0" t="s">
        <v>2745</v>
      </c>
      <c r="E17" s="0" t="s">
        <v>2746</v>
      </c>
      <c r="F17" s="0" t="s">
        <v>2733</v>
      </c>
      <c r="G17" s="0" t="s">
        <v>1505</v>
      </c>
    </row>
    <row customHeight="1" ht="11.25">
      <c r="A18" s="0" t="s">
        <v>16</v>
      </c>
      <c r="B18" s="0" t="s">
        <v>2737</v>
      </c>
      <c r="C18" s="0" t="s">
        <v>2738</v>
      </c>
      <c r="D18" s="0" t="s">
        <v>2747</v>
      </c>
      <c r="E18" s="0" t="s">
        <v>2748</v>
      </c>
      <c r="F18" s="0" t="s">
        <v>2733</v>
      </c>
      <c r="G18" s="0" t="s">
        <v>1517</v>
      </c>
    </row>
    <row customHeight="1" ht="11.25">
      <c r="A19" s="0" t="s">
        <v>16</v>
      </c>
      <c r="B19" s="0" t="s">
        <v>2737</v>
      </c>
      <c r="C19" s="0" t="s">
        <v>2738</v>
      </c>
      <c r="D19" s="0" t="s">
        <v>2749</v>
      </c>
      <c r="E19" s="0" t="s">
        <v>2750</v>
      </c>
      <c r="F19" s="0" t="s">
        <v>2724</v>
      </c>
      <c r="G19" s="0" t="s">
        <v>1531</v>
      </c>
    </row>
    <row customHeight="1" ht="11.25">
      <c r="A20" s="0" t="s">
        <v>16</v>
      </c>
      <c r="B20" s="0" t="s">
        <v>2737</v>
      </c>
      <c r="C20" s="0" t="s">
        <v>2738</v>
      </c>
      <c r="D20" s="0" t="s">
        <v>2751</v>
      </c>
      <c r="E20" s="0" t="s">
        <v>2752</v>
      </c>
      <c r="F20" s="0" t="s">
        <v>2724</v>
      </c>
      <c r="G20" s="0" t="s">
        <v>1543</v>
      </c>
    </row>
    <row customHeight="1" ht="11.25">
      <c r="A21" s="0" t="s">
        <v>16</v>
      </c>
      <c r="B21" s="0" t="s">
        <v>2737</v>
      </c>
      <c r="C21" s="0" t="s">
        <v>2738</v>
      </c>
      <c r="D21" s="0" t="s">
        <v>2753</v>
      </c>
      <c r="E21" s="0" t="s">
        <v>2754</v>
      </c>
      <c r="F21" s="0" t="s">
        <v>2724</v>
      </c>
      <c r="G21" s="0" t="s">
        <v>1552</v>
      </c>
    </row>
    <row customHeight="1" ht="11.25">
      <c r="A22" s="0" t="s">
        <v>16</v>
      </c>
      <c r="B22" s="0" t="s">
        <v>2737</v>
      </c>
      <c r="C22" s="0" t="s">
        <v>2738</v>
      </c>
      <c r="D22" s="0" t="s">
        <v>2755</v>
      </c>
      <c r="E22" s="0" t="s">
        <v>2756</v>
      </c>
      <c r="F22" s="0" t="s">
        <v>2727</v>
      </c>
      <c r="G22" s="0" t="s">
        <v>1568</v>
      </c>
    </row>
    <row customHeight="1" ht="11.25">
      <c r="A23" s="0" t="s">
        <v>16</v>
      </c>
      <c r="B23" s="0" t="s">
        <v>2737</v>
      </c>
      <c r="C23" s="0" t="s">
        <v>2738</v>
      </c>
      <c r="D23" s="0" t="s">
        <v>2757</v>
      </c>
      <c r="E23" s="0" t="s">
        <v>2758</v>
      </c>
      <c r="F23" s="0" t="s">
        <v>2733</v>
      </c>
      <c r="G23" s="0" t="s">
        <v>1575</v>
      </c>
    </row>
    <row customHeight="1" ht="11.25">
      <c r="A24" s="0" t="s">
        <v>16</v>
      </c>
      <c r="B24" s="0" t="s">
        <v>2737</v>
      </c>
      <c r="C24" s="0" t="s">
        <v>2738</v>
      </c>
      <c r="D24" s="0" t="s">
        <v>2759</v>
      </c>
      <c r="E24" s="0" t="s">
        <v>2760</v>
      </c>
      <c r="F24" s="0" t="s">
        <v>2724</v>
      </c>
      <c r="G24" s="0" t="s">
        <v>1583</v>
      </c>
    </row>
    <row customHeight="1" ht="11.25">
      <c r="A25" s="0" t="s">
        <v>16</v>
      </c>
      <c r="B25" s="0" t="s">
        <v>2761</v>
      </c>
      <c r="C25" s="0" t="s">
        <v>2762</v>
      </c>
      <c r="D25" s="0" t="s">
        <v>2761</v>
      </c>
      <c r="E25" s="0" t="s">
        <v>2762</v>
      </c>
      <c r="F25" s="0" t="s">
        <v>2730</v>
      </c>
      <c r="G25" s="0" t="s">
        <v>1590</v>
      </c>
    </row>
    <row customHeight="1" ht="11.25">
      <c r="A26" s="0" t="s">
        <v>16</v>
      </c>
      <c r="B26" s="0" t="s">
        <v>2761</v>
      </c>
      <c r="C26" s="0" t="s">
        <v>2762</v>
      </c>
      <c r="D26" s="0" t="s">
        <v>2763</v>
      </c>
      <c r="E26" s="0" t="s">
        <v>2764</v>
      </c>
      <c r="F26" s="0" t="s">
        <v>2733</v>
      </c>
      <c r="G26" s="0" t="s">
        <v>1594</v>
      </c>
    </row>
    <row customHeight="1" ht="11.25">
      <c r="A27" s="0" t="s">
        <v>16</v>
      </c>
      <c r="B27" s="0" t="s">
        <v>2761</v>
      </c>
      <c r="C27" s="0" t="s">
        <v>2762</v>
      </c>
      <c r="D27" s="0" t="s">
        <v>2765</v>
      </c>
      <c r="E27" s="0" t="s">
        <v>2766</v>
      </c>
      <c r="F27" s="0" t="s">
        <v>2724</v>
      </c>
      <c r="G27" s="0" t="s">
        <v>1599</v>
      </c>
    </row>
    <row customHeight="1" ht="11.25">
      <c r="A28" s="0" t="s">
        <v>16</v>
      </c>
      <c r="B28" s="0" t="s">
        <v>2767</v>
      </c>
      <c r="C28" s="0" t="s">
        <v>2768</v>
      </c>
      <c r="D28" s="0" t="s">
        <v>2767</v>
      </c>
      <c r="E28" s="0" t="s">
        <v>2768</v>
      </c>
      <c r="F28" s="0" t="s">
        <v>2736</v>
      </c>
      <c r="G28" s="0" t="s">
        <v>1607</v>
      </c>
    </row>
    <row customHeight="1" ht="11.25">
      <c r="A29" s="0" t="s">
        <v>16</v>
      </c>
      <c r="B29" s="0" t="s">
        <v>2769</v>
      </c>
      <c r="C29" s="0" t="s">
        <v>2770</v>
      </c>
      <c r="D29" s="0" t="s">
        <v>2771</v>
      </c>
      <c r="E29" s="0" t="s">
        <v>2772</v>
      </c>
      <c r="F29" s="0" t="s">
        <v>2724</v>
      </c>
      <c r="G29" s="0" t="s">
        <v>1609</v>
      </c>
    </row>
    <row customHeight="1" ht="11.25">
      <c r="A30" s="0" t="s">
        <v>16</v>
      </c>
      <c r="B30" s="0" t="s">
        <v>2769</v>
      </c>
      <c r="C30" s="0" t="s">
        <v>2770</v>
      </c>
      <c r="D30" s="0" t="s">
        <v>2773</v>
      </c>
      <c r="E30" s="0" t="s">
        <v>2774</v>
      </c>
      <c r="F30" s="0" t="s">
        <v>2733</v>
      </c>
      <c r="G30" s="0" t="s">
        <v>1612</v>
      </c>
    </row>
    <row customHeight="1" ht="11.25">
      <c r="A31" s="0" t="s">
        <v>16</v>
      </c>
      <c r="B31" s="0" t="s">
        <v>2769</v>
      </c>
      <c r="C31" s="0" t="s">
        <v>2770</v>
      </c>
      <c r="D31" s="0" t="s">
        <v>2769</v>
      </c>
      <c r="E31" s="0" t="s">
        <v>2770</v>
      </c>
      <c r="F31" s="0" t="s">
        <v>2730</v>
      </c>
      <c r="G31" s="0" t="s">
        <v>1617</v>
      </c>
    </row>
    <row customHeight="1" ht="11.25">
      <c r="A32" s="0" t="s">
        <v>16</v>
      </c>
      <c r="B32" s="0" t="s">
        <v>2775</v>
      </c>
      <c r="C32" s="0" t="s">
        <v>2776</v>
      </c>
      <c r="D32" s="0" t="s">
        <v>2775</v>
      </c>
      <c r="E32" s="0" t="s">
        <v>2776</v>
      </c>
      <c r="F32" s="0" t="s">
        <v>2736</v>
      </c>
      <c r="G32" s="0" t="s">
        <v>1619</v>
      </c>
    </row>
    <row customHeight="1" ht="11.25">
      <c r="A33" s="0" t="s">
        <v>16</v>
      </c>
      <c r="B33" s="0" t="s">
        <v>2777</v>
      </c>
      <c r="C33" s="0" t="s">
        <v>2778</v>
      </c>
      <c r="D33" s="0" t="s">
        <v>2777</v>
      </c>
      <c r="E33" s="0" t="s">
        <v>2778</v>
      </c>
      <c r="F33" s="0" t="s">
        <v>2736</v>
      </c>
      <c r="G33" s="0" t="s">
        <v>1621</v>
      </c>
    </row>
    <row customHeight="1" ht="11.25">
      <c r="A34" s="0" t="s">
        <v>16</v>
      </c>
      <c r="B34" s="0" t="s">
        <v>2779</v>
      </c>
      <c r="C34" s="0" t="s">
        <v>2780</v>
      </c>
      <c r="D34" s="0" t="s">
        <v>2779</v>
      </c>
      <c r="E34" s="0" t="s">
        <v>2780</v>
      </c>
      <c r="F34" s="0" t="s">
        <v>2736</v>
      </c>
      <c r="G34" s="0" t="s">
        <v>1623</v>
      </c>
    </row>
    <row customHeight="1" ht="11.25">
      <c r="A35" s="0" t="s">
        <v>16</v>
      </c>
      <c r="B35" s="0" t="s">
        <v>2781</v>
      </c>
      <c r="C35" s="0" t="s">
        <v>2782</v>
      </c>
      <c r="D35" s="0" t="s">
        <v>2781</v>
      </c>
      <c r="E35" s="0" t="s">
        <v>2782</v>
      </c>
      <c r="F35" s="0" t="s">
        <v>2736</v>
      </c>
      <c r="G35" s="0" t="s">
        <v>1628</v>
      </c>
    </row>
    <row customHeight="1" ht="11.25">
      <c r="A36" s="0" t="s">
        <v>16</v>
      </c>
      <c r="B36" s="0" t="s">
        <v>2783</v>
      </c>
      <c r="C36" s="0" t="s">
        <v>2784</v>
      </c>
      <c r="D36" s="0" t="s">
        <v>2783</v>
      </c>
      <c r="E36" s="0" t="s">
        <v>2784</v>
      </c>
      <c r="F36" s="0" t="s">
        <v>2736</v>
      </c>
      <c r="G36" s="0" t="s">
        <v>1633</v>
      </c>
    </row>
    <row customHeight="1" ht="11.25">
      <c r="A37" s="0" t="s">
        <v>16</v>
      </c>
      <c r="B37" s="0" t="s">
        <v>2785</v>
      </c>
      <c r="C37" s="0" t="s">
        <v>2786</v>
      </c>
      <c r="D37" s="0" t="s">
        <v>2785</v>
      </c>
      <c r="E37" s="0" t="s">
        <v>2786</v>
      </c>
      <c r="F37" s="0" t="s">
        <v>2713</v>
      </c>
      <c r="G37" s="0" t="s">
        <v>1637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AD54D-A668-7098-156F-93D963E055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2893</v>
      </c>
      <c r="B1" s="835" t="s">
        <v>2894</v>
      </c>
      <c r="C1" s="835" t="s">
        <v>1201</v>
      </c>
    </row>
    <row customHeight="1" ht="11.25">
      <c r="A2" s="835">
        <v>4189678</v>
      </c>
      <c r="B2" s="835" t="s">
        <v>2895</v>
      </c>
      <c r="C2" s="835" t="s">
        <v>2896</v>
      </c>
    </row>
    <row customHeight="1" ht="11.25">
      <c r="A3" s="835">
        <v>4190415</v>
      </c>
      <c r="B3" s="835" t="s">
        <v>2897</v>
      </c>
      <c r="C3" s="835" t="s">
        <v>2896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DEEDA-BA38-A6C8-CF2A-7CE50A7D92F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2898</v>
      </c>
      <c r="B1" s="163" t="s">
        <v>2899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31234-99F8-0865-567C-E92FF7B535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2900</v>
      </c>
      <c r="B1" s="0" t="b">
        <v>1</v>
      </c>
    </row>
    <row customHeight="1" ht="11.25">
      <c r="A2" s="0" t="s">
        <v>2901</v>
      </c>
      <c r="B2" s="0" t="b">
        <v>0</v>
      </c>
    </row>
    <row customHeight="1" ht="11.25">
      <c r="A3" s="0" t="s">
        <v>2902</v>
      </c>
      <c r="B3" s="0" t="b">
        <v>0</v>
      </c>
    </row>
    <row customHeight="1" ht="11.25">
      <c r="A4" s="0" t="s">
        <v>2903</v>
      </c>
      <c r="B4" s="0" t="b">
        <v>0</v>
      </c>
    </row>
    <row customHeight="1" ht="11.25">
      <c r="A5" s="0" t="s">
        <v>2904</v>
      </c>
      <c r="B5" s="0" t="b">
        <v>0</v>
      </c>
    </row>
    <row customHeight="1" ht="11.25">
      <c r="A6" s="0" t="s">
        <v>2905</v>
      </c>
      <c r="B6" s="0" t="b">
        <v>1</v>
      </c>
    </row>
    <row customHeight="1" ht="11.25">
      <c r="A7" s="0" t="s">
        <v>2906</v>
      </c>
      <c r="B7" s="0" t="b">
        <v>0</v>
      </c>
    </row>
    <row customHeight="1" ht="11.25">
      <c r="A8" s="0" t="s">
        <v>2907</v>
      </c>
      <c r="B8" s="0" t="b">
        <v>0</v>
      </c>
    </row>
    <row customHeight="1" ht="11.25">
      <c r="A9" s="0" t="s">
        <v>2908</v>
      </c>
      <c r="B9" s="0" t="b">
        <v>1</v>
      </c>
    </row>
    <row customHeight="1" ht="11.25">
      <c r="A10" s="0" t="s">
        <v>2909</v>
      </c>
      <c r="B10" s="0" t="b">
        <v>0</v>
      </c>
    </row>
    <row customHeight="1" ht="11.25">
      <c r="A11" s="0" t="s">
        <v>2910</v>
      </c>
      <c r="B11" s="0" t="b">
        <v>0</v>
      </c>
    </row>
    <row customHeight="1" ht="11.25">
      <c r="A12" s="0" t="s">
        <v>2911</v>
      </c>
      <c r="B12" s="0" t="b">
        <v>0</v>
      </c>
    </row>
    <row customHeight="1" ht="11.25">
      <c r="A13" s="0" t="s">
        <v>2912</v>
      </c>
      <c r="B13" s="0" t="b">
        <v>0</v>
      </c>
    </row>
    <row customHeight="1" ht="11.25">
      <c r="A14" s="0" t="s">
        <v>2913</v>
      </c>
      <c r="B14" s="0" t="b">
        <v>0</v>
      </c>
    </row>
    <row customHeight="1" ht="11.25">
      <c r="A15" s="0" t="s">
        <v>2914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3284E-BDA8-2025-5142-738D5F8C00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9ADE2-9A3F-AE15-1948-50E0F2E27B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2915</v>
      </c>
      <c r="B1" s="67" t="s">
        <v>2916</v>
      </c>
    </row>
    <row customHeight="1" ht="11.25">
      <c r="A2" s="64" t="s">
        <v>2917</v>
      </c>
      <c r="B2" s="64" t="s">
        <v>2918</v>
      </c>
    </row>
    <row customHeight="1" ht="11.25">
      <c r="A3" s="64" t="s">
        <v>2919</v>
      </c>
      <c r="B3" s="64" t="s">
        <v>2920</v>
      </c>
    </row>
    <row customHeight="1" ht="11.25">
      <c r="A4" s="64" t="s">
        <v>2921</v>
      </c>
      <c r="B4" s="64" t="s">
        <v>2922</v>
      </c>
    </row>
    <row customHeight="1" ht="11.25">
      <c r="A5" s="64" t="s">
        <v>2923</v>
      </c>
      <c r="B5" s="64" t="s">
        <v>2924</v>
      </c>
    </row>
    <row customHeight="1" ht="11.25">
      <c r="A6" s="64" t="s">
        <v>2925</v>
      </c>
      <c r="B6" s="64" t="s">
        <v>2926</v>
      </c>
    </row>
    <row customHeight="1" ht="11.25">
      <c r="A7" s="64" t="s">
        <v>2927</v>
      </c>
      <c r="B7" s="64" t="s">
        <v>2928</v>
      </c>
    </row>
    <row customHeight="1" ht="11.25">
      <c r="A8" s="64" t="s">
        <v>2929</v>
      </c>
      <c r="B8" s="64" t="s">
        <v>2930</v>
      </c>
    </row>
    <row customHeight="1" ht="11.25">
      <c r="A9" s="64" t="s">
        <v>2931</v>
      </c>
      <c r="B9" s="64" t="s">
        <v>2932</v>
      </c>
    </row>
    <row customHeight="1" ht="11.25">
      <c r="A10" s="64" t="s">
        <v>2933</v>
      </c>
      <c r="B10" s="64" t="s">
        <v>2934</v>
      </c>
    </row>
    <row customHeight="1" ht="11.25">
      <c r="A11" s="64" t="s">
        <v>2935</v>
      </c>
      <c r="B11" s="64" t="s">
        <v>2936</v>
      </c>
    </row>
    <row customHeight="1" ht="11.25">
      <c r="A12" s="64" t="s">
        <v>2937</v>
      </c>
      <c r="B12" s="64" t="s">
        <v>2938</v>
      </c>
    </row>
    <row customHeight="1" ht="11.25">
      <c r="A13" s="64" t="s">
        <v>2939</v>
      </c>
      <c r="B13" s="64" t="s">
        <v>2940</v>
      </c>
    </row>
    <row customHeight="1" ht="11.25">
      <c r="A14" s="64" t="s">
        <v>2941</v>
      </c>
      <c r="B14" s="64" t="s">
        <v>2942</v>
      </c>
    </row>
    <row customHeight="1" ht="11.25">
      <c r="A15" s="64" t="s">
        <v>2943</v>
      </c>
      <c r="B15" s="64" t="s">
        <v>2944</v>
      </c>
    </row>
    <row customHeight="1" ht="11.25">
      <c r="A16" s="64" t="s">
        <v>2945</v>
      </c>
      <c r="B16" s="64" t="s">
        <v>2946</v>
      </c>
    </row>
    <row customHeight="1" ht="11.25">
      <c r="A17" s="64" t="s">
        <v>2947</v>
      </c>
      <c r="B17" s="64" t="s">
        <v>2948</v>
      </c>
    </row>
    <row customHeight="1" ht="11.25">
      <c r="A18" s="64" t="s">
        <v>2949</v>
      </c>
      <c r="B18" s="64" t="s">
        <v>2950</v>
      </c>
    </row>
    <row customHeight="1" ht="11.25">
      <c r="A19" s="64" t="s">
        <v>2951</v>
      </c>
      <c r="B19" s="64" t="s">
        <v>2952</v>
      </c>
    </row>
    <row customHeight="1" ht="11.25">
      <c r="A20" s="64" t="s">
        <v>2953</v>
      </c>
      <c r="B20" s="64" t="s">
        <v>2954</v>
      </c>
    </row>
    <row customHeight="1" ht="11.25">
      <c r="A21" s="64" t="s">
        <v>2955</v>
      </c>
      <c r="B21" s="64" t="s">
        <v>2956</v>
      </c>
    </row>
    <row customHeight="1" ht="11.25">
      <c r="A22" s="64" t="s">
        <v>2957</v>
      </c>
      <c r="B22" s="64" t="s">
        <v>2958</v>
      </c>
    </row>
    <row customHeight="1" ht="11.25">
      <c r="A23" s="64" t="s">
        <v>2959</v>
      </c>
      <c r="B23" s="64" t="s">
        <v>2960</v>
      </c>
    </row>
    <row customHeight="1" ht="11.25">
      <c r="A24" s="64" t="s">
        <v>2961</v>
      </c>
      <c r="B24" s="64" t="s">
        <v>2962</v>
      </c>
    </row>
    <row customHeight="1" ht="11.25">
      <c r="A25" s="64" t="s">
        <v>2963</v>
      </c>
      <c r="B25" s="64" t="s">
        <v>2964</v>
      </c>
    </row>
    <row customHeight="1" ht="11.25">
      <c r="A26" s="64" t="s">
        <v>2965</v>
      </c>
      <c r="B26" s="64" t="s">
        <v>2966</v>
      </c>
    </row>
    <row customHeight="1" ht="11.25">
      <c r="A27" s="64" t="s">
        <v>2967</v>
      </c>
      <c r="B27" s="64" t="s">
        <v>2968</v>
      </c>
    </row>
    <row customHeight="1" ht="11.25">
      <c r="A28" s="64" t="s">
        <v>2969</v>
      </c>
      <c r="B28" s="64" t="s">
        <v>2970</v>
      </c>
    </row>
    <row customHeight="1" ht="11.25">
      <c r="A29" s="64" t="s">
        <v>2971</v>
      </c>
      <c r="B29" s="64" t="s">
        <v>2972</v>
      </c>
    </row>
    <row customHeight="1" ht="11.25">
      <c r="A30" s="64" t="s">
        <v>2973</v>
      </c>
      <c r="B30" s="64" t="s">
        <v>2974</v>
      </c>
    </row>
    <row customHeight="1" ht="11.25">
      <c r="A31" s="64" t="s">
        <v>2975</v>
      </c>
      <c r="B31" s="64" t="s">
        <v>2976</v>
      </c>
    </row>
    <row customHeight="1" ht="11.25">
      <c r="A32" s="64" t="s">
        <v>2977</v>
      </c>
      <c r="B32" s="64" t="s">
        <v>2978</v>
      </c>
    </row>
    <row customHeight="1" ht="11.25">
      <c r="A33" s="64" t="s">
        <v>2979</v>
      </c>
      <c r="B33" s="64" t="s">
        <v>2980</v>
      </c>
    </row>
    <row customHeight="1" ht="11.25">
      <c r="A34" s="64" t="s">
        <v>2981</v>
      </c>
      <c r="B34" s="64" t="s">
        <v>2982</v>
      </c>
    </row>
    <row customHeight="1" ht="11.25">
      <c r="A35" s="64" t="s">
        <v>2983</v>
      </c>
      <c r="B35" s="64" t="s">
        <v>2984</v>
      </c>
    </row>
    <row customHeight="1" ht="11.25">
      <c r="A36" s="64" t="s">
        <v>2985</v>
      </c>
      <c r="B36" s="64" t="s">
        <v>2986</v>
      </c>
    </row>
    <row customHeight="1" ht="11.25">
      <c r="A37" s="64" t="s">
        <v>2987</v>
      </c>
      <c r="B37" s="64" t="s">
        <v>2988</v>
      </c>
    </row>
    <row customHeight="1" ht="11.25">
      <c r="A38" s="64" t="s">
        <v>2989</v>
      </c>
      <c r="B38" s="64" t="s">
        <v>2990</v>
      </c>
    </row>
    <row customHeight="1" ht="11.25">
      <c r="A39" s="64" t="s">
        <v>2991</v>
      </c>
      <c r="B39" s="64" t="s">
        <v>2992</v>
      </c>
    </row>
    <row customHeight="1" ht="11.25">
      <c r="A40" s="64" t="s">
        <v>2993</v>
      </c>
      <c r="B40" s="64" t="s">
        <v>2994</v>
      </c>
    </row>
    <row customHeight="1" ht="11.25">
      <c r="A41" s="64" t="s">
        <v>2995</v>
      </c>
      <c r="B41" s="64" t="s">
        <v>2996</v>
      </c>
    </row>
    <row customHeight="1" ht="11.25">
      <c r="A42" s="64" t="s">
        <v>2997</v>
      </c>
      <c r="B42" s="64" t="s">
        <v>2998</v>
      </c>
    </row>
    <row customHeight="1" ht="11.25">
      <c r="A43" s="64" t="s">
        <v>2999</v>
      </c>
      <c r="B43" s="64" t="s">
        <v>3000</v>
      </c>
    </row>
    <row customHeight="1" ht="11.25">
      <c r="A44" s="64" t="s">
        <v>3001</v>
      </c>
      <c r="B44" s="64" t="s">
        <v>3002</v>
      </c>
    </row>
    <row customHeight="1" ht="11.25">
      <c r="A45" s="64" t="s">
        <v>3003</v>
      </c>
      <c r="B45" s="64" t="s">
        <v>3004</v>
      </c>
    </row>
    <row customHeight="1" ht="11.25">
      <c r="A46" s="64" t="s">
        <v>3005</v>
      </c>
      <c r="B46" s="64" t="s">
        <v>3006</v>
      </c>
    </row>
    <row customHeight="1" ht="11.25">
      <c r="A47" s="64" t="s">
        <v>3007</v>
      </c>
      <c r="B47" s="64" t="s">
        <v>3008</v>
      </c>
    </row>
    <row customHeight="1" ht="11.25">
      <c r="A48" s="64" t="s">
        <v>3009</v>
      </c>
      <c r="B48" s="64" t="s">
        <v>3010</v>
      </c>
    </row>
    <row customHeight="1" ht="11.25">
      <c r="A49" s="64" t="s">
        <v>3011</v>
      </c>
      <c r="B49" s="64" t="s">
        <v>3012</v>
      </c>
    </row>
    <row customHeight="1" ht="11.25">
      <c r="A50" s="64" t="s">
        <v>3013</v>
      </c>
      <c r="B50" s="64" t="s">
        <v>3014</v>
      </c>
    </row>
    <row customHeight="1" ht="11.25">
      <c r="A51" s="64" t="s">
        <v>3015</v>
      </c>
      <c r="B51" s="64" t="s">
        <v>3016</v>
      </c>
    </row>
    <row customHeight="1" ht="11.25">
      <c r="A52" s="64" t="s">
        <v>3017</v>
      </c>
      <c r="B52" s="64" t="s">
        <v>3018</v>
      </c>
    </row>
    <row customHeight="1" ht="11.25">
      <c r="A53" s="64" t="s">
        <v>3019</v>
      </c>
      <c r="B53" s="64" t="s">
        <v>3020</v>
      </c>
    </row>
    <row customHeight="1" ht="11.25">
      <c r="A54" s="64" t="s">
        <v>3021</v>
      </c>
      <c r="B54" s="64" t="s">
        <v>3022</v>
      </c>
    </row>
    <row customHeight="1" ht="11.25">
      <c r="A55" s="64" t="s">
        <v>3023</v>
      </c>
      <c r="B55" s="64" t="s">
        <v>3024</v>
      </c>
    </row>
    <row customHeight="1" ht="11.25">
      <c r="A56" s="64" t="s">
        <v>3025</v>
      </c>
      <c r="B56" s="64" t="s">
        <v>3026</v>
      </c>
    </row>
    <row customHeight="1" ht="11.25">
      <c r="A57" s="64" t="s">
        <v>3027</v>
      </c>
      <c r="B57" s="64" t="s">
        <v>3028</v>
      </c>
    </row>
    <row customHeight="1" ht="11.25">
      <c r="A58" s="64" t="s">
        <v>3029</v>
      </c>
      <c r="B58" s="64" t="s">
        <v>3030</v>
      </c>
    </row>
    <row customHeight="1" ht="11.25">
      <c r="A59" s="64" t="s">
        <v>3031</v>
      </c>
      <c r="B59" s="64" t="s">
        <v>3032</v>
      </c>
    </row>
    <row customHeight="1" ht="11.25">
      <c r="A60" s="64" t="s">
        <v>3033</v>
      </c>
      <c r="B60" s="64" t="s">
        <v>3034</v>
      </c>
    </row>
    <row customHeight="1" ht="11.25">
      <c r="A61" s="64"/>
      <c r="B61" s="64" t="s">
        <v>3035</v>
      </c>
    </row>
    <row customHeight="1" ht="11.25">
      <c r="A62" s="64"/>
      <c r="B62" s="64" t="s">
        <v>3036</v>
      </c>
    </row>
    <row customHeight="1" ht="11.25">
      <c r="A63" s="64"/>
      <c r="B63" s="64" t="s">
        <v>3037</v>
      </c>
    </row>
    <row customHeight="1" ht="11.25">
      <c r="A64" s="64"/>
      <c r="B64" s="64" t="s">
        <v>3038</v>
      </c>
    </row>
    <row customHeight="1" ht="11.25">
      <c r="A65" s="64"/>
      <c r="B65" s="64" t="s">
        <v>3039</v>
      </c>
    </row>
    <row customHeight="1" ht="11.25">
      <c r="A66" s="64"/>
      <c r="B66" s="64" t="s">
        <v>3040</v>
      </c>
    </row>
    <row customHeight="1" ht="11.25">
      <c r="A67" s="64"/>
      <c r="B67" s="64" t="s">
        <v>3041</v>
      </c>
    </row>
    <row customHeight="1" ht="11.25">
      <c r="A68" s="64"/>
      <c r="B68" s="64" t="s">
        <v>3042</v>
      </c>
    </row>
    <row customHeight="1" ht="11.25">
      <c r="A69" s="64"/>
      <c r="B69" s="64" t="s">
        <v>3043</v>
      </c>
    </row>
    <row customHeight="1" ht="11.25">
      <c r="A70" s="64"/>
      <c r="B70" s="64" t="s">
        <v>3044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EA178-43B8-9B48-EE68-D7DB84BBC5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3045</v>
      </c>
    </row>
    <row customHeight="1" ht="90">
      <c r="B2" s="94" t="s">
        <v>3046</v>
      </c>
    </row>
    <row customHeight="1" ht="67.5">
      <c r="B3" s="94" t="s">
        <v>3047</v>
      </c>
    </row>
    <row customHeight="1" ht="33.75">
      <c r="B4" s="94" t="s">
        <v>3048</v>
      </c>
    </row>
    <row customHeight="1" ht="11.25">
      <c r="B5" s="94" t="s">
        <v>3049</v>
      </c>
    </row>
    <row customHeight="1" ht="22.5">
      <c r="B6" s="94" t="s">
        <v>3050</v>
      </c>
    </row>
    <row customHeight="1" ht="22.5">
      <c r="B7" s="94" t="s">
        <v>3051</v>
      </c>
    </row>
    <row customHeight="1" ht="22.5">
      <c r="B8" s="94" t="s">
        <v>3052</v>
      </c>
    </row>
    <row customHeight="1" ht="22.5">
      <c r="B9" s="94" t="s">
        <v>3053</v>
      </c>
    </row>
    <row customHeight="1" ht="56.25">
      <c r="B10" s="94" t="s">
        <v>3054</v>
      </c>
    </row>
    <row customHeight="1" ht="12.75">
      <c r="B11" s="159" t="s">
        <v>3055</v>
      </c>
    </row>
    <row customHeight="1" ht="11.25">
      <c r="B12" s="93" t="s">
        <v>3056</v>
      </c>
    </row>
    <row customHeight="1" ht="22.5">
      <c r="B13" s="94" t="s">
        <v>3057</v>
      </c>
    </row>
    <row customHeight="1" ht="67.5">
      <c r="B14" s="94" t="s">
        <v>3058</v>
      </c>
    </row>
    <row customHeight="1" ht="22.5">
      <c r="B15" s="94" t="s">
        <v>3059</v>
      </c>
    </row>
    <row customHeight="1" ht="11.25">
      <c r="B16" s="93" t="s">
        <v>3060</v>
      </c>
      <c r="D16" s="100"/>
    </row>
    <row customHeight="1" ht="33.75">
      <c r="B17" s="94" t="s">
        <v>3061</v>
      </c>
    </row>
    <row customHeight="1" ht="33.75">
      <c r="B18" s="94" t="s">
        <v>3062</v>
      </c>
    </row>
    <row customHeight="1" ht="11.25">
      <c r="B19" s="94" t="s">
        <v>3063</v>
      </c>
    </row>
    <row customHeight="1" ht="33.75">
      <c r="B20" s="94" t="s">
        <v>3064</v>
      </c>
    </row>
    <row customHeight="1" ht="11.25">
      <c r="B21" s="93" t="s">
        <v>3065</v>
      </c>
    </row>
    <row customHeight="1" ht="11.25">
      <c r="B22" s="94" t="s">
        <v>3066</v>
      </c>
    </row>
    <row r="24" customHeight="1" ht="22.5">
      <c r="B24" s="161" t="s">
        <v>3067</v>
      </c>
    </row>
    <row r="26" customHeight="1" ht="11.25">
      <c r="B26" s="93" t="s">
        <v>3068</v>
      </c>
    </row>
    <row customHeight="1" ht="22.5">
      <c r="B27" s="160" t="s">
        <v>415</v>
      </c>
    </row>
    <row customHeight="1" ht="56.25">
      <c r="B28" s="160" t="s">
        <v>3069</v>
      </c>
    </row>
    <row customHeight="1" ht="11.25">
      <c r="B29" s="210" t="s">
        <v>3070</v>
      </c>
    </row>
    <row customHeight="1" ht="22.5">
      <c r="B30" s="160" t="s">
        <v>3071</v>
      </c>
    </row>
    <row r="32" customHeight="1" ht="11.25">
      <c r="A32" s="188"/>
      <c r="B32" s="189" t="s">
        <v>3072</v>
      </c>
    </row>
    <row customHeight="1" ht="14.25">
      <c r="A33" s="190">
        <v>1</v>
      </c>
      <c r="B33" s="191" t="s">
        <v>3073</v>
      </c>
    </row>
    <row customHeight="1" ht="14.25">
      <c r="A34" s="190">
        <v>2</v>
      </c>
      <c r="B34" s="191" t="s">
        <v>3074</v>
      </c>
    </row>
    <row customHeight="1" ht="11.25">
      <c r="B35" s="189" t="s">
        <v>3075</v>
      </c>
    </row>
    <row customHeight="1" ht="11.25">
      <c r="B36" s="191" t="s">
        <v>3076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AF788-BE98-9F71-1028-F1570A7316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371</v>
      </c>
      <c r="I1" s="2217"/>
      <c r="V1" s="1607" t="s">
        <v>14</v>
      </c>
    </row>
    <row s="1635" customFormat="1" customHeight="1" ht="14.25" hidden="1">
      <c r="C2" s="1619"/>
      <c r="D2" s="2233" t="s">
        <v>112</v>
      </c>
      <c r="E2" s="2235"/>
      <c r="F2" s="1625"/>
      <c r="G2" s="1620" t="s">
        <v>112</v>
      </c>
      <c r="H2" s="1623"/>
      <c r="I2" s="1621"/>
      <c r="L2" s="1622"/>
      <c r="M2" s="1622"/>
      <c r="N2" s="1622"/>
      <c r="O2" s="1622" t="s">
        <v>401</v>
      </c>
      <c r="P2" s="1622"/>
      <c r="Q2" s="1622"/>
      <c r="R2" s="1624" t="s">
        <v>400</v>
      </c>
      <c r="S2" s="1624" t="s">
        <v>400</v>
      </c>
      <c r="T2" s="1622"/>
      <c r="U2" s="1622"/>
      <c r="V2" s="1618">
        <v>0</v>
      </c>
    </row>
    <row s="1635" customFormat="1" customHeight="1" ht="14.25" hidden="1">
      <c r="C3" s="1619"/>
      <c r="D3" s="2234"/>
      <c r="E3" s="2236"/>
      <c r="F3" s="405"/>
      <c r="G3" s="869"/>
      <c r="H3" s="869" t="s">
        <v>402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375</v>
      </c>
      <c r="I5" s="702"/>
      <c r="J5" s="702"/>
      <c r="L5" s="1614"/>
      <c r="M5" s="1614"/>
      <c r="N5" s="1614"/>
      <c r="O5" s="1614"/>
      <c r="P5" s="1614"/>
      <c r="Q5" s="1614"/>
      <c r="R5" s="1614"/>
      <c r="S5" s="1614"/>
      <c r="T5" s="1614"/>
      <c r="U5" s="1614"/>
      <c r="V5" s="1613">
        <v>5</v>
      </c>
    </row>
    <row customHeight="1" ht="29.25">
      <c r="C6" s="1516"/>
      <c r="D6" s="2237" t="s">
        <v>403</v>
      </c>
      <c r="E6" s="2237"/>
      <c r="F6" s="2237"/>
      <c r="G6" s="2237"/>
      <c r="H6" s="2237"/>
      <c r="I6" s="2237"/>
      <c r="J6" s="491"/>
      <c r="K6" s="1615"/>
      <c r="V6" s="1607">
        <v>28</v>
      </c>
    </row>
    <row customHeight="1" ht="18">
      <c r="C7" s="1516"/>
      <c r="D7" s="2176" t="str">
        <f>IF(org=0,"Не определено",org)</f>
        <v>АО "Мурманэнергосбыт"</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319</v>
      </c>
      <c r="E10" s="2219"/>
      <c r="F10" s="2219"/>
      <c r="G10" s="2219"/>
      <c r="H10" s="2219"/>
      <c r="I10" s="2219"/>
      <c r="J10" s="2223" t="s">
        <v>320</v>
      </c>
      <c r="V10" s="1607">
        <v>14</v>
      </c>
    </row>
    <row customHeight="1" ht="27.299999999999997">
      <c r="C11" s="1516"/>
      <c r="D11" s="2127" t="s">
        <v>91</v>
      </c>
      <c r="E11" s="2223" t="s">
        <v>108</v>
      </c>
      <c r="F11" s="2192" t="s">
        <v>91</v>
      </c>
      <c r="G11" s="2193"/>
      <c r="H11" s="2175" t="s">
        <v>404</v>
      </c>
      <c r="I11" s="2175" t="s">
        <v>405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395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406</v>
      </c>
      <c r="K14" s="1607"/>
      <c r="R14" s="500" t="s">
        <v>400</v>
      </c>
      <c r="S14" s="500" t="s">
        <v>400</v>
      </c>
      <c r="V14" s="1607">
        <v>14</v>
      </c>
    </row>
    <row customHeight="1" ht="14.699999999999998">
      <c r="A15" s="1607"/>
      <c r="C15" s="1516"/>
      <c r="D15" s="2234"/>
      <c r="E15" s="2236"/>
      <c r="F15" s="405"/>
      <c r="G15" s="869"/>
      <c r="H15" s="869" t="s">
        <v>402</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85</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