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8" activeTab="1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Т-гор.вода'!$138:$140</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Т-гор.вода'!$141:$143</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тарифов'!$91:$115</definedName>
    <definedName name="BLOCK_PT_HEAT">'Перечень тарифов'!$13:$89</definedName>
    <definedName name="BLOCK_PT_HEAT_NOT_R">'Перечень тарифов'!$75:$79</definedName>
    <definedName name="BLOCK_PT_HEAT_NOT_R_TMP">'Перечень тарифов'!$70:$74</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тарифов'!$117:$131</definedName>
    <definedName name="BLOCK_PT_VOTV">'Перечень тарифов'!$133:$147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тарифов'!$Z$12:$Z$149</definedName>
    <definedName name="DIFFERENTIATION_TARIFF_VD_ID">'Перечень тарифов'!$AB$12:$AB$149</definedName>
    <definedName name="DIFFERENTIATION_TARIFF_VTAR_ID">'Перечень тарифов'!$AA$12:$AA$149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Предложение!$33:$39</definedName>
    <definedName name="OFFER_TARIFF_D_2">Предложение!$100:$106</definedName>
    <definedName name="OFFER_TARIFF_D_3">Предложение!$165:$171</definedName>
    <definedName name="OFFER_TARIFF_D_4">Предложение!$230:$236</definedName>
    <definedName name="OFFER_TARIFF_D_5">Предложение!$295:$301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ТП'!$E$36</definedName>
    <definedName name="pIns_P_PROCEDURE_TC_2">'Порядок ТП'!$E$40</definedName>
    <definedName name="pIns_P_PROCEDURE_TC_3">'Порядок ТП'!$E$44</definedName>
    <definedName name="pIns_P_PROCEDURE_TC_4">'Порядок ТП'!$E$48</definedName>
    <definedName name="pIns_P_PROCEDURE_TC_5">'Порядок ТП'!$E$51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Т-гор.вода'!$V$137</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Т-гор.вода'!$DA$43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Т-гор.вода'!$51:$72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тарифов'!$AL$12:$AL$149</definedName>
    <definedName name="PT_DIFFERENTIATION_CS_ID">'Перечень тарифов'!$AF$12:$AF$149</definedName>
    <definedName name="PT_DIFFERENTIATION_IST_TE">'Перечень тарифов'!$AM$12:$AM$149</definedName>
    <definedName name="PT_DIFFERENTIATION_IST_TE_ID">'Перечень тарифов'!$AG$12:$AG$149</definedName>
    <definedName name="PT_DIFFERENTIATION_NTAR">'Перечень тарифов'!$AJ$12:$AJ$149</definedName>
    <definedName name="PT_DIFFERENTIATION_NTAR_ID">'Перечень тарифов'!$AD$12:$AD$149</definedName>
    <definedName name="PT_DIFFERENTIATION_NUM_CS">'Перечень тарифов'!$AP$12:$AP$149</definedName>
    <definedName name="PT_DIFFERENTIATION_NUM_IST_TE">'Перечень тарифов'!$AQ$12:$AQ$149</definedName>
    <definedName name="PT_DIFFERENTIATION_NUM_NTAR">'Перечень тарифов'!$AN$12:$AN$149</definedName>
    <definedName name="PT_DIFFERENTIATION_NUM_TER">'Перечень тарифов'!$AO$12:$AO$149</definedName>
    <definedName name="PT_DIFFERENTIATION_TER">'Перечень тарифов'!$AK$12:$AK$149</definedName>
    <definedName name="PT_DIFFERENTIATION_TER_ID">'Перечень тарифов'!$AE$12:$AE$149</definedName>
    <definedName name="PT_DIFFERENTIATION_VDET">'Перечень тарифов'!$AI$12:$AI$149</definedName>
    <definedName name="PT_DIFFERENTIATION_VTAR">'Перечень тарифов'!$AH$12:$AH$149</definedName>
    <definedName name="PT_DIFFERENTIATION_VTAR_ID">'Перечень тарифов'!$AC$12:$AC$149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тарифов'!$F$75</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Т-гор.вода'!$49:$74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Т-гор.вода'!$50:$73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Т-гор.вода'!$DA$138</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REESTR_IP!$A$2:$I$58</definedName>
    <definedName name="VD_LIST">REESTR_VED!$A$2:$B$11</definedName>
    <definedName name="VD_ID_LIST">REESTR_VED!$A$2:$A$11</definedName>
    <definedName name="VD_NAME_LIST">REESTR_VED!$B$2:$B$11</definedName>
    <definedName name="et_B_FHD20_1">et_union_hor!$127:$135</definedName>
    <definedName name="pt_ntar_30">'ТС. Т-гор.вода'!$75:$100</definedName>
    <definedName name="pt_ter_30">'ТС. Т-гор.вода'!$76:$99</definedName>
    <definedName name="pt_cs_30">'ТС. Т-гор.вода'!$77:$98</definedName>
    <definedName name="pt_ist_te_30">'ТС. Т-гор.вода'!$78:$87</definedName>
    <definedName name="pt_ntar_301">'ТС. Т-гор.вода'!$101:$136</definedName>
    <definedName name="pt_ter_31">'ТС. Т-гор.вода'!$102:$135</definedName>
    <definedName name="pt_cs_31">'ТС. Т-гор.вода'!$103:$134</definedName>
    <definedName name="pt_ist_te_31">'ТС. Т-гор.вода'!$104:$113</definedName>
    <definedName name="DESCRIPTION_TERRITORY">REESTR_DS!$B$2</definedName>
    <definedName name="pt_ist_te_32">'ТС. Т-гор.вода'!$62:$71</definedName>
    <definedName name="pt_ist_te_33">'ТС. Т-гор.вода'!$88:$97</definedName>
    <definedName name="pt_ist_te_34">'ТС. Т-гор.вода'!$114:$123</definedName>
    <definedName name="pt_ist_te_35">'ТС. Т-гор.вода'!$124:$133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<sst xmlns="http://schemas.openxmlformats.org/spreadsheetml/2006/main" count="12231" uniqueCount="3031">
  <si>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</si>
  <si>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</si>
  <si>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</si>
  <si>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</si>
  <si>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</si>
  <si>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</si>
  <si>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</si>
  <si>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</si>
  <si>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</si>
  <si>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</si>
  <si>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</si>
  <si>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</si>
  <si>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</si>
  <si>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27030253</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</si>
  <si>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</si>
  <si>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</si>
  <si>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</si>
  <si>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</si>
  <si>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</si>
  <si>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</si>
  <si>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</si>
  <si>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</si>
  <si>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</si>
  <si>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</si>
  <si>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</si>
  <si>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</si>
  <si>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</si>
  <si>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</si>
  <si>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</si>
  <si>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</si>
  <si>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</si>
  <si>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</si>
  <si>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</si>
  <si>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</si>
  <si>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</si>
  <si>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</si>
  <si>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</si>
  <si>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</si>
  <si>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</si>
  <si>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</si>
  <si>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</si>
  <si>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51/115</t>
  </si>
  <si>
    <t>Наименование органа регулирования, принявшего решение об утверждении тарифов</t>
  </si>
  <si>
    <t>Комитет по тарифному регулированию Мурманской области</t>
  </si>
  <si>
    <t>Источник официального опубликования решения</t>
  </si>
  <si>
    <t>https://npa.gov-murman.ru/bitrix/components/b1team/govmurman.element.file/download.php?ID=537815&amp;FID=814577</t>
  </si>
  <si>
    <t>Открывается, если Тип отчёта "изменения в раскрытой ранее информации"</t>
  </si>
  <si>
    <t>53/110</t>
  </si>
  <si>
    <t>Наименование органа регулирования, принявшего решение об изменении тарифов</t>
  </si>
  <si>
    <t>https://npa.gov-murman.ru/bitrix/components/b1team/govmurman.element.file/download.php?ID=559439&amp;FID=881211</t>
  </si>
  <si>
    <t>АО "Мурманэнергосбыт"</t>
  </si>
  <si>
    <t>Наименование (описание) обособленного подразделения</t>
  </si>
  <si>
    <t>ИНН</t>
  </si>
  <si>
    <t>5190907139</t>
  </si>
  <si>
    <t>КПП</t>
  </si>
  <si>
    <t>519001001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</si>
  <si>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</si>
  <si>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</si>
  <si>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</si>
  <si>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</si>
  <si>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</si>
  <si>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</si>
  <si>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</si>
  <si>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</si>
  <si>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t>да</t>
  </si>
  <si>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</si>
  <si>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</si>
  <si>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</si>
  <si>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</si>
  <si>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</si>
  <si>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</si>
  <si>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</si>
  <si>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</si>
  <si>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</si>
  <si>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183038, г. Мурманск, ул. Свердлова, д. 39, корп.1</t>
  </si>
  <si>
    <t>Фамилия, имя, отчество руководителя</t>
  </si>
  <si>
    <t>Лыженков Алексей Германович</t>
  </si>
  <si>
    <t>Ответственный за заполнение формы</t>
  </si>
  <si>
    <t>Фамилия, имя, отчество</t>
  </si>
  <si>
    <t>Луханина Ольга Викторовна</t>
  </si>
  <si>
    <t>Должность</t>
  </si>
  <si>
    <t>ведущий экономист</t>
  </si>
  <si>
    <t>Контактный телефон</t>
  </si>
  <si>
    <t>686449</t>
  </si>
  <si>
    <t>E-mail</t>
  </si>
  <si>
    <t>luhaninaov@mures.ru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</si>
  <si>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</si>
  <si>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</si>
  <si>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</si>
  <si>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</si>
  <si>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</si>
  <si>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</si>
  <si>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</si>
  <si>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</si>
  <si>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</si>
  <si>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</si>
  <si>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</si>
  <si>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</si>
  <si>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</si>
  <si>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</si>
  <si>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</si>
  <si>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</si>
  <si>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</si>
  <si>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34</t>
  </si>
  <si>
    <t>город Оленегорск</t>
  </si>
  <si>
    <t>47526000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</si>
  <si>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</si>
  <si>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</si>
  <si>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</si>
  <si>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</si>
  <si>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</si>
  <si>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</si>
  <si>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</si>
  <si>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</si>
  <si>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</si>
  <si>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</si>
  <si>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</si>
  <si>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</si>
  <si>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</si>
  <si>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</si>
  <si>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</si>
  <si>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</si>
  <si>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</si>
  <si>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</si>
  <si>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</si>
  <si>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</si>
  <si>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</si>
  <si>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</si>
  <si>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</si>
  <si>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</si>
  <si>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</si>
  <si>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</si>
  <si>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</si>
  <si>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</si>
  <si>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</si>
  <si>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</si>
  <si>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</si>
  <si>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</si>
  <si>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</si>
  <si>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</si>
  <si>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</si>
  <si>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</si>
  <si>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</si>
  <si>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</si>
  <si>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</si>
  <si>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</si>
  <si>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</si>
  <si>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</si>
  <si>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</si>
  <si>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</si>
  <si>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</si>
  <si>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</si>
  <si>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</si>
  <si>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</si>
  <si>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</si>
  <si>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</si>
  <si>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</si>
  <si>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</si>
  <si>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</si>
  <si>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</si>
  <si>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</si>
  <si>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</si>
  <si>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</si>
  <si>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</si>
  <si>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</si>
  <si>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</si>
  <si>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</si>
  <si>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</si>
  <si>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</si>
  <si>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</si>
  <si>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</si>
  <si>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</si>
  <si>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</si>
  <si>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</si>
  <si>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</si>
  <si>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</si>
  <si>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</si>
  <si>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Тарифы на горячую воду в открытых системах теплоснабжения (горячее водоснабжение), поставляемую группе потребителей "потребители (кроме населения)"</t>
  </si>
  <si>
    <t>муниципальный округ г. Оленегорск с подведомственной территорией (г. Оленегорск)- потребители, присоединенные к тепловым сетям МУП "ГУК"</t>
  </si>
  <si>
    <t>"Тарифы установлены без учета НДС Тарифы установлены в соответствии с Законом Мурманской области от 13.12.2013 № 1697-01-ЗМО ""О льготных тарифах на тепловую энергию (мощность), теплоноситель в Мурманской области"". Тарифы действуют с 01.01.2020 года."</t>
  </si>
  <si>
    <t>"4190064"; "4190068"; "4190070"</t>
  </si>
  <si>
    <t>pIns_PT_VTAR_D</t>
  </si>
  <si>
    <t>pt_ntar_4</t>
  </si>
  <si>
    <t>pt_ter_4</t>
  </si>
  <si>
    <t>pt_cs_4</t>
  </si>
  <si>
    <t>pt_ist_te_4</t>
  </si>
  <si>
    <t>×</t>
  </si>
  <si>
    <t>муниципальный округ г. Оленегорск с подведомственной территорией (г. Оленегорск)- потребители, присоединенные к тепловым сетям АО "МЭС"</t>
  </si>
  <si>
    <t>pt_ist_te_32</t>
  </si>
  <si>
    <t>Добавить источник для дифференциации</t>
  </si>
  <si>
    <t>Добавить централизованную систему для дифференциации</t>
  </si>
  <si>
    <t>Добавить территорию для дифференциации</t>
  </si>
  <si>
    <t>Тарифы на горячую воду в открытых системах теплоснабжения (горячее водоснабжение), поставляемую группе потребителей "население"</t>
  </si>
  <si>
    <t>Тарифы указываются с учетом НДС в целях реализации пункта 6 статьи 168 Налогового кодекса Российской Федерации (часть вторая). Тарифы установлены в соответствии с Законом Мурманской области от 13.12.2013 № 1697-01-ЗМО "О льготных тарифах на тепловую энергию (мощность), теплоноситель в Мурманской области". Тарифы применяются при расчетах платы населению за коммунальные услуги.</t>
  </si>
  <si>
    <t>pt_ntar_30</t>
  </si>
  <si>
    <t>pt_ter_30</t>
  </si>
  <si>
    <t>pt_cs_30</t>
  </si>
  <si>
    <t>pt_ist_te_30</t>
  </si>
  <si>
    <t>pt_ist_te_33</t>
  </si>
  <si>
    <t>Тарифы на горячую воду в открытых системах теплоснабжения (горячее водоснабжение), поставляемую потребителям</t>
  </si>
  <si>
    <t>муниципальный округ г. Оленегорск с подведомственной территорией (г. Оленегорск)- на коллекторах источника тепловой энергии</t>
  </si>
  <si>
    <t>Тарифы установлены без учета НДС.</t>
  </si>
  <si>
    <t>pt_ntar_301</t>
  </si>
  <si>
    <t>pt_ter_31</t>
  </si>
  <si>
    <t>pt_cs_31</t>
  </si>
  <si>
    <t>pt_ist_te_31</t>
  </si>
  <si>
    <t>pt_ist_te_34</t>
  </si>
  <si>
    <t>pt_ist_te_35</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</si>
  <si>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</si>
  <si>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</si>
  <si>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</si>
  <si>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</si>
  <si>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</si>
  <si>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</si>
  <si>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</si>
  <si>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</si>
  <si>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</si>
  <si>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</si>
  <si>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</si>
  <si>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</si>
  <si>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</si>
  <si>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</si>
  <si>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</si>
  <si>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</si>
  <si>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</si>
  <si>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</si>
  <si>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</si>
  <si>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</si>
  <si>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</si>
  <si>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</si>
  <si>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</si>
  <si>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</si>
  <si>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</si>
  <si>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</si>
  <si>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</si>
  <si>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</si>
  <si>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</si>
  <si>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</si>
  <si>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</si>
  <si>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</si>
  <si>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</si>
  <si>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</si>
  <si>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</si>
  <si>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</si>
  <si>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</si>
  <si>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</si>
  <si>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</si>
  <si>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</si>
  <si>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</si>
  <si>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</si>
  <si>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</si>
  <si>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</si>
  <si>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</si>
  <si>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</si>
  <si>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</si>
  <si>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</si>
  <si>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</si>
  <si>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</si>
  <si>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</si>
  <si>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</si>
  <si>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</si>
  <si>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</si>
  <si>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</si>
  <si>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</si>
  <si>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</si>
  <si>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</si>
  <si>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</si>
  <si>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</si>
  <si>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</si>
  <si>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</si>
  <si>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</si>
  <si>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</si>
  <si>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</si>
  <si>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</si>
  <si>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</si>
  <si>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</si>
  <si>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</si>
  <si>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</si>
  <si>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</si>
  <si>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</si>
  <si>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</si>
  <si>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</si>
  <si>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</si>
  <si>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</si>
  <si>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</si>
  <si>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</si>
  <si>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</si>
  <si>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</si>
  <si>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</si>
  <si>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</si>
  <si>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</si>
  <si>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</si>
  <si>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</si>
  <si>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</si>
  <si>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</si>
  <si>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</si>
  <si>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</si>
  <si>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</si>
  <si>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</si>
  <si>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</si>
  <si>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</si>
  <si>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</si>
  <si>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</si>
  <si>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</si>
  <si>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</si>
  <si>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</si>
  <si>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</si>
  <si>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</si>
  <si>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</si>
  <si>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</si>
  <si>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</si>
  <si>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</si>
  <si>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</si>
  <si>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</si>
  <si>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</si>
  <si>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</si>
  <si>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</si>
  <si>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</si>
  <si>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</si>
  <si>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</si>
  <si>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</si>
  <si>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</si>
  <si>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</si>
  <si>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</si>
  <si>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</si>
  <si>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</si>
  <si>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</si>
  <si>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</si>
  <si>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</si>
  <si>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</si>
  <si>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</si>
  <si>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</si>
  <si>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</si>
  <si>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</si>
  <si>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</si>
  <si>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</si>
  <si>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</si>
  <si>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</si>
  <si>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</si>
  <si>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</si>
  <si>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</si>
  <si>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</si>
  <si>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</si>
  <si>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</si>
  <si>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</si>
  <si>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</si>
  <si>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</si>
  <si>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</si>
  <si>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</si>
  <si>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</si>
  <si>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</si>
  <si>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</si>
  <si>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</si>
  <si>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</si>
  <si>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</si>
  <si>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</si>
  <si>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</si>
  <si>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</si>
  <si>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</si>
  <si>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</si>
  <si>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</si>
  <si>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</si>
  <si>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</si>
  <si>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</si>
  <si>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</si>
  <si>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</si>
  <si>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</si>
  <si>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</si>
  <si>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</si>
  <si>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</si>
  <si>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</si>
  <si>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</si>
  <si>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</si>
  <si>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</si>
  <si>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</si>
  <si>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</si>
  <si>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</si>
  <si>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</si>
  <si>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</si>
  <si>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</si>
  <si>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</si>
  <si>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</si>
  <si>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</si>
  <si>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</si>
  <si>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</si>
  <si>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</si>
  <si>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</si>
  <si>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</si>
  <si>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</si>
  <si>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</si>
  <si>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</si>
  <si>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</si>
  <si>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</si>
  <si>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</si>
  <si>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</si>
  <si>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</si>
  <si>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</si>
  <si>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</si>
  <si>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</si>
  <si>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</si>
  <si>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</si>
  <si>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</si>
  <si>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</si>
  <si>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</si>
  <si>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</si>
  <si>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</si>
  <si>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</si>
  <si>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</si>
  <si>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</si>
  <si>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</si>
  <si>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</si>
  <si>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</si>
  <si>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</si>
  <si>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</si>
  <si>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</si>
  <si>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</si>
  <si>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</si>
  <si>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</si>
  <si>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</si>
  <si>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</si>
  <si>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</si>
  <si>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</si>
  <si>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</si>
  <si>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</si>
  <si>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</si>
  <si>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</si>
  <si>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</si>
  <si>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</si>
  <si>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</si>
  <si>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</si>
  <si>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</si>
  <si>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</si>
  <si>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</si>
  <si>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</si>
  <si>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</si>
  <si>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</si>
  <si>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</si>
  <si>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</si>
  <si>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</si>
  <si>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</si>
  <si>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</si>
  <si>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</si>
  <si>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</si>
  <si>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</si>
  <si>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</si>
  <si>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</si>
  <si>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</si>
  <si>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</si>
  <si>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</si>
  <si>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</si>
  <si>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</si>
  <si>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</si>
  <si>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</si>
  <si>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</si>
  <si>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</si>
  <si>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</si>
  <si>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</si>
  <si>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</si>
  <si>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</si>
  <si>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</si>
  <si>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</si>
  <si>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</si>
  <si>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</si>
  <si>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</si>
  <si>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</si>
  <si>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</si>
  <si>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</si>
  <si>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</si>
  <si>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</si>
  <si>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</si>
  <si>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</si>
  <si>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</si>
  <si>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</si>
  <si>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</si>
  <si>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</si>
  <si>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</si>
  <si>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</si>
  <si>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</si>
  <si>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</si>
  <si>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</si>
  <si>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</si>
  <si>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</si>
  <si>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</si>
  <si>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</si>
  <si>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</si>
  <si>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</si>
  <si>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</si>
  <si>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</si>
  <si>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</si>
  <si>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прочие</t>
  </si>
  <si>
    <t>вода</t>
  </si>
  <si>
    <t>население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</si>
  <si>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</si>
  <si>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</si>
  <si>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</si>
  <si>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</si>
  <si>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</si>
  <si>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</si>
  <si>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</si>
  <si>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</si>
  <si>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</si>
  <si>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</si>
  <si>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</si>
  <si>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</si>
  <si>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</si>
  <si>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</si>
  <si>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</si>
  <si>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</si>
  <si>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</si>
  <si>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</si>
  <si>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</si>
  <si>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</si>
  <si>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</si>
  <si>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</si>
  <si>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</si>
  <si>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</si>
  <si>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</si>
  <si>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</si>
  <si>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</si>
  <si>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</si>
  <si>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</si>
  <si>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</si>
  <si>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</si>
  <si>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</si>
  <si>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</si>
  <si>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</si>
  <si>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</si>
  <si>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</si>
  <si>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</si>
  <si>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</si>
  <si>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</si>
  <si>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</si>
  <si>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</si>
  <si>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</si>
  <si>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</si>
  <si>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</si>
  <si>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</si>
  <si>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</si>
  <si>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</si>
  <si>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</si>
  <si>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</si>
  <si>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</si>
  <si>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</si>
  <si>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</si>
  <si>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</si>
  <si>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</si>
  <si>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</si>
  <si>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</si>
  <si>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</si>
  <si>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</si>
  <si>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</si>
  <si>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</si>
  <si>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</si>
  <si>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</si>
  <si>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</si>
  <si>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</si>
  <si>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</si>
  <si>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</si>
  <si>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</si>
  <si>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</si>
  <si>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</si>
  <si>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</si>
  <si>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</si>
  <si>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</si>
  <si>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</si>
  <si>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</si>
  <si>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</si>
  <si>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</si>
  <si>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</si>
  <si>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</si>
  <si>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</si>
  <si>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</si>
  <si>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</si>
  <si>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</si>
  <si>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</si>
  <si>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</si>
  <si>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</si>
  <si>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</si>
  <si>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</si>
  <si>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</si>
  <si>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</si>
  <si>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</si>
  <si>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</si>
  <si>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</si>
  <si>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</si>
  <si>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</si>
  <si>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</si>
  <si>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</si>
  <si>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</si>
  <si>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</si>
  <si>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</si>
  <si>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</si>
  <si>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</si>
  <si>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</si>
  <si>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</si>
  <si>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</si>
  <si>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</si>
  <si>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</si>
  <si>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</si>
  <si>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</si>
  <si>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</si>
  <si>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</si>
  <si>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</si>
  <si>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</si>
  <si>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</si>
  <si>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</si>
  <si>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</si>
  <si>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</si>
  <si>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</si>
  <si>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</si>
  <si>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</si>
  <si>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</si>
  <si>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</si>
  <si>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</si>
  <si>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</si>
  <si>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</si>
  <si>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</si>
  <si>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</si>
  <si>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</si>
  <si>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</si>
  <si>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</si>
  <si>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</si>
  <si>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</si>
  <si>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</si>
  <si>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</si>
  <si>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</si>
  <si>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</si>
  <si>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</si>
  <si>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</si>
  <si>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</si>
  <si>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</si>
  <si>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</si>
  <si>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</si>
  <si>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</si>
  <si>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</si>
  <si>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</si>
  <si>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</si>
  <si>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</si>
  <si>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</si>
  <si>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</si>
  <si>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</si>
  <si>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</si>
  <si>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</si>
  <si>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</si>
  <si>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</si>
  <si>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</si>
  <si>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</si>
  <si>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</si>
  <si>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</si>
  <si>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</si>
  <si>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</si>
  <si>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</si>
  <si>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</si>
  <si>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</si>
  <si>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</si>
  <si>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</si>
  <si>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</si>
  <si>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</si>
  <si>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</si>
  <si>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</si>
  <si>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</si>
  <si>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</si>
  <si>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</si>
  <si>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</si>
  <si>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</si>
  <si>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</si>
  <si>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</si>
  <si>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</si>
  <si>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</si>
  <si>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</si>
  <si>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</si>
  <si>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</si>
  <si>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</si>
  <si>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</si>
  <si>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</si>
  <si>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</si>
  <si>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</si>
  <si>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</si>
  <si>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</si>
  <si>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</si>
  <si>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</si>
  <si>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</si>
  <si>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</si>
  <si>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</si>
  <si>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</si>
  <si>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</si>
  <si>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</si>
  <si>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</si>
  <si>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</si>
  <si>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</si>
  <si>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</si>
  <si>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</si>
  <si>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</si>
  <si>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</si>
  <si>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</si>
  <si>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</si>
  <si>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</si>
  <si>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</si>
  <si>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</si>
  <si>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</si>
  <si>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</si>
  <si>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</si>
  <si>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</si>
  <si>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</si>
  <si>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</si>
  <si>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</si>
  <si>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</si>
  <si>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</si>
  <si>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</si>
  <si>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</si>
  <si>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</si>
  <si>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</si>
  <si>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</si>
  <si>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</si>
  <si>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</si>
  <si>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</si>
  <si>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</si>
  <si>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</si>
  <si>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</si>
  <si>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</si>
  <si>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</si>
  <si>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</si>
  <si>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</si>
  <si>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</si>
  <si>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</si>
  <si>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</si>
  <si>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</si>
  <si>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</si>
  <si>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</si>
  <si>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</si>
  <si>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</si>
  <si>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</si>
  <si>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</si>
  <si>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</si>
  <si>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</si>
  <si>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</si>
  <si>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</si>
  <si>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</si>
  <si>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</si>
  <si>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</si>
  <si>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</si>
  <si>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</si>
  <si>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</si>
  <si>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</si>
  <si>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</si>
  <si>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</si>
  <si>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</si>
  <si>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</si>
  <si>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</si>
  <si>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</si>
  <si>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</si>
  <si>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</si>
  <si>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</si>
  <si>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</si>
  <si>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</si>
  <si>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</si>
  <si>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</si>
  <si>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</si>
  <si>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</si>
  <si>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</si>
  <si>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</si>
  <si>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</si>
  <si>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</si>
  <si>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</si>
  <si>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</si>
  <si>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</si>
  <si>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</si>
  <si>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</si>
  <si>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</si>
  <si>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</si>
  <si>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</si>
  <si>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</si>
  <si>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</si>
  <si>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</si>
  <si>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</si>
  <si>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</si>
  <si>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</si>
  <si>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</si>
  <si>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</si>
  <si>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</si>
  <si>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</si>
  <si>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</si>
  <si>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</si>
  <si>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</si>
  <si>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</si>
  <si>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</si>
  <si>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</si>
  <si>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</si>
  <si>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</si>
  <si>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</si>
  <si>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</si>
  <si>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</si>
  <si>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</si>
  <si>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</si>
  <si>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</si>
  <si>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</si>
  <si>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</si>
  <si>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</si>
  <si>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</si>
  <si>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</si>
  <si>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</si>
  <si>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</si>
  <si>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</si>
  <si>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</si>
  <si>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</si>
  <si>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</si>
  <si>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</si>
  <si>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</si>
  <si>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</si>
  <si>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</si>
  <si>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</si>
  <si>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</si>
  <si>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</si>
  <si>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</si>
  <si>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</si>
  <si>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</si>
  <si>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</si>
  <si>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</si>
  <si>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</si>
  <si>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</si>
  <si>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</si>
  <si>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</si>
  <si>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</si>
  <si>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</si>
  <si>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</si>
  <si>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</si>
  <si>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</si>
  <si>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</si>
  <si>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</si>
  <si>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</si>
  <si>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</si>
  <si>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</si>
  <si>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</si>
  <si>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</si>
  <si>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</si>
  <si>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</si>
  <si>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</si>
  <si>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</si>
  <si>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</si>
  <si>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</si>
  <si>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</si>
  <si>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</si>
  <si>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</si>
  <si>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</si>
  <si>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</si>
  <si>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</si>
  <si>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</si>
  <si>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</si>
  <si>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</si>
  <si>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</si>
  <si>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</si>
  <si>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</si>
  <si>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</si>
  <si>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</si>
  <si>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</si>
  <si>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</si>
  <si>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</si>
  <si>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</si>
  <si>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</si>
  <si>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</si>
  <si>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</si>
  <si>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</si>
  <si>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</si>
  <si>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</si>
  <si>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</si>
  <si>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</si>
  <si>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</si>
  <si>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</si>
  <si>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</si>
  <si>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</si>
  <si>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</si>
  <si>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</si>
  <si>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</si>
  <si>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</si>
  <si>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</si>
  <si>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</si>
  <si>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</si>
  <si>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</si>
  <si>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</si>
  <si>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</si>
  <si>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</si>
  <si>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</si>
  <si>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</si>
  <si>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</si>
  <si>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</si>
  <si>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</si>
  <si>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</si>
  <si>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</si>
  <si>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</si>
  <si>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</si>
  <si>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</si>
  <si>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</si>
  <si>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</si>
  <si>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</si>
  <si>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</si>
  <si>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</si>
  <si>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</si>
  <si>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</si>
  <si>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</si>
  <si>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</si>
  <si>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</si>
  <si>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</si>
  <si>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</si>
  <si>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</si>
  <si>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</si>
  <si>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</si>
  <si>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</si>
  <si>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</si>
  <si>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</si>
  <si>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</si>
  <si>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</si>
  <si>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</si>
  <si>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</si>
  <si>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</si>
  <si>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</si>
  <si>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</si>
  <si>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</si>
  <si>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</si>
  <si>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</si>
  <si>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</si>
  <si>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</si>
  <si>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</si>
  <si>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</si>
  <si>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</si>
  <si>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</si>
  <si>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</si>
  <si>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</si>
  <si>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</si>
  <si>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</si>
  <si>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</si>
  <si>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</si>
  <si>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</si>
  <si>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</si>
  <si>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</si>
  <si>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</si>
  <si>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</si>
  <si>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</si>
  <si>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</si>
  <si>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</si>
  <si>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</si>
  <si>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</si>
  <si>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</si>
  <si>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</si>
  <si>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</si>
  <si>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</si>
  <si>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</si>
  <si>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</si>
  <si>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</si>
  <si>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</si>
  <si>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</si>
  <si>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</si>
  <si>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</si>
  <si>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</si>
  <si>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</si>
  <si>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</si>
  <si>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</si>
  <si>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</si>
  <si>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</si>
  <si>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</si>
  <si>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</si>
  <si>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</si>
  <si>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</si>
  <si>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</si>
  <si>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</si>
  <si>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</si>
  <si>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</si>
  <si>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</si>
  <si>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</si>
  <si>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</si>
  <si>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</si>
  <si>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</si>
  <si>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</si>
  <si>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</si>
  <si>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</si>
  <si>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</si>
  <si>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</si>
  <si>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</si>
  <si>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</si>
  <si>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</si>
  <si>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</si>
  <si>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</si>
  <si>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</si>
  <si>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</si>
  <si>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</si>
  <si>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</si>
  <si>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</si>
  <si>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</si>
  <si>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</si>
  <si>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</si>
  <si>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</si>
  <si>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</si>
  <si>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</si>
  <si>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</si>
  <si>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</si>
  <si>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</si>
  <si>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</si>
  <si>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</si>
  <si>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</si>
  <si>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</si>
  <si>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</si>
  <si>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</si>
  <si>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</si>
  <si>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</si>
  <si>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</si>
  <si>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</si>
  <si>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</si>
  <si>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</si>
  <si>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</si>
  <si>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</si>
  <si>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</si>
  <si>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</si>
  <si>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</si>
  <si>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</si>
  <si>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</si>
  <si>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</si>
  <si>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</si>
  <si>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</si>
  <si>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</si>
  <si>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</si>
  <si>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</si>
  <si>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</si>
  <si>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</si>
  <si>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</si>
  <si>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</si>
  <si>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</si>
  <si>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</si>
  <si>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</si>
  <si>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</si>
  <si>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</si>
  <si>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</si>
  <si>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</si>
  <si>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</si>
  <si>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</si>
  <si>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</si>
  <si>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</si>
  <si>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</si>
  <si>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</si>
  <si>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</si>
  <si>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</si>
  <si>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</si>
  <si>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</si>
  <si>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</si>
  <si>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</si>
  <si>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</si>
  <si>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</si>
  <si>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</si>
  <si>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</si>
  <si>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</si>
  <si>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</si>
  <si>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</si>
  <si>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</si>
  <si>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</si>
  <si>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</si>
  <si>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</si>
  <si>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</si>
  <si>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</si>
  <si>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</si>
  <si>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</si>
  <si>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</si>
  <si>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</si>
  <si>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</si>
  <si>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</si>
  <si>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</si>
  <si>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</si>
  <si>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</si>
  <si>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</si>
  <si>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</si>
  <si>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</si>
  <si>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</si>
  <si>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</si>
  <si>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</si>
  <si>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</si>
  <si>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</si>
  <si>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</si>
  <si>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</si>
  <si>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</si>
  <si>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</si>
  <si>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</si>
  <si>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</si>
  <si>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</si>
  <si>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</si>
  <si>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</si>
  <si>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</si>
  <si>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</si>
  <si>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</si>
  <si>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</si>
  <si>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</si>
  <si>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</si>
  <si>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</si>
  <si>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</si>
  <si>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</si>
  <si>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</si>
  <si>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</si>
  <si>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</si>
  <si>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</si>
  <si>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</si>
  <si>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</si>
  <si>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</si>
  <si>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</si>
  <si>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</si>
  <si>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</si>
  <si>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</si>
  <si>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</si>
  <si>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</si>
  <si>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</si>
  <si>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</si>
  <si>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</si>
  <si>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</si>
  <si>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</si>
  <si>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</si>
  <si>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</si>
  <si>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</si>
  <si>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</si>
  <si>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</si>
  <si>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</si>
  <si>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</si>
  <si>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</si>
  <si>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</si>
  <si>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</si>
  <si>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</si>
  <si>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</si>
  <si>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</si>
  <si>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</si>
  <si>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</si>
  <si>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</si>
  <si>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</si>
  <si>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</si>
  <si>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</si>
  <si>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</si>
  <si>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</si>
  <si>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</si>
  <si>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</si>
  <si>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</si>
  <si>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</si>
  <si>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</si>
  <si>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</si>
  <si>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</si>
  <si>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</si>
  <si>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</si>
  <si>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</si>
  <si>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</si>
  <si>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</si>
  <si>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</si>
  <si>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</si>
  <si>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</si>
  <si>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</si>
  <si>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</si>
  <si>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</si>
  <si>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</si>
  <si>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</si>
  <si>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</si>
  <si>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</si>
  <si>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</si>
  <si>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</si>
  <si>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</si>
  <si>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</si>
  <si>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</si>
  <si>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</si>
  <si>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</si>
  <si>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</si>
  <si>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</si>
  <si>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</si>
  <si>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</si>
  <si>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www.mures.ru</t>
  </si>
  <si>
    <t>https://portal.eias.ru/Portal/DownloadPage.aspx?type=12&amp;guid=ca1dfc22-ac66-4dfc-8d6b-e4675d2519b2</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</si>
  <si>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</si>
  <si>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https://portal.eias.ru/Portal/DownloadPage.aspx?type=12&amp;guid=5081c4e0-019d-43c4-8f2a-87592ccedaef</t>
  </si>
  <si>
    <t>копии правоустанавливающих документов, подтверждающих право собственности или иное законное право заявителя на подключаемый объект или земельный участок, права на которые не зарегистрированы в Едином государственном реестре недвижимости (в случае если такие права зарегистрированы в указанном реестре, представляются соответствующие выписки из Единого государственного реестра недвижимости с датой выдачи не ранее 30 дней), заверенные заявителем</t>
  </si>
  <si>
    <t>https://portal.eias.ru/Portal/DownloadPage.aspx?type=12&amp;guid=ff220950-82d1-4d1f-8a71-986a6f24acd5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</si>
  <si>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</si>
  <si>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 </t>
  </si>
  <si>
    <t>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t>
  </si>
  <si>
    <t>копии документов, подтверждающих полномочия лица, действующего от имени заявителя (в случае если заявка подается представителем заявителя), заверенные заявителем</t>
  </si>
  <si>
    <t>для юридических лиц - копии учредительных документов, действующие банковские реквизиты, заверенные заявителем, для индивидуальных предпринимателей - копии основного государственного регистрационного номера индивидуального предпринимателя и идентификационного номера налогоплательщика, заверенные заявителем, действующие банковские реквизиты, для физических лиц - копии паспорта или иного удостоверяющего личность документа и идентификационного номера налогоплательщика, заверенные заявителем</t>
  </si>
  <si>
    <t>при наличии утвержденная комплексная схема инженерного обеспечения территории, утвержденный проект планировки территории и (или) разрешение на строительство</t>
  </si>
  <si>
    <t>в случае строительства объектов федерального значения, объектов регионального значения, объектов местного значения вместо копии правоустанавливающих документов, подтверждающих право собственности или иное законное право заявителя на подключаемый объект или земельный участок, могут прилагаться следующие документы (при этом договор о подключении должен содержать обязательства заявителя по представлению исполнителю копий правоустанавливающих документов на земельный участок, заверенных заявителем, в срок, установленный договором о подключении):</t>
  </si>
  <si>
    <t>3.8</t>
  </si>
  <si>
    <t>решение о предварительном согласовании предоставления земельного участка в целях строительства объектов капитального строительства; копия утвержденного проекта межевания территории и (или) градостроительного плана земельного участка, заверенная заявителем; схема расположения земельного участка (земельных участков) на кадастровом плане территории; документ о характерных точках границ земельного участка в системе координат, установленной для ведения Единого государственного реестра недвижимости в соответствии с Федеральным законом "О государственной регистрации недвижимости", на котором планируется осуществить строительство (реконструкцию, модернизацию) подключаемого объекта;</t>
  </si>
  <si>
    <t>3.9</t>
  </si>
  <si>
    <t>в случае подключения к системам теплоснабжения объекта при уступке права на использование тепловой мощности к заявке дополнительно прилагаются: документ о проведении энергетического обследования объекта капитального строительства (в случае, если уступка осуществляется в отношении части тепловой нагрузки объекта капитального строительства); документ о согласии иных собственников или владельцев помещений в объекте теплопотребления; документ о подтверждении теплоснабжающей или теплосетевой организацией соблюдения безопасного гидравлического и температурного режимов системы теплоснабжения; согласие в письменной форме теплоснабжающей или теплосетевой организации на переуступку права на использование мощности; копии акта о подключении или иных документов, подтверждающих параметры подключения; заверенная сторонами копия соглашения об уступке права на использование мощности;</t>
  </si>
  <si>
    <t>3.10</t>
  </si>
  <si>
    <t>документы, удостоверяющие размер снижения тепловой нагрузки и подтверждающие соблюдение требований положений законодательства Российской Федерации об установлении, изменении (пересмотре) тепловых нагрузок, а также требований к безопасной эксплуатации зданий и сооружений.</t>
  </si>
  <si>
    <t xml:space="preserve">Постановление Правительства РФ от 05.07.2018 N 787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</si>
  <si>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</si>
  <si>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2115</t>
  </si>
  <si>
    <t>5.1.1</t>
  </si>
  <si>
    <t>(8152) 68-63-28, 69-15-37</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</si>
  <si>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</si>
  <si>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</si>
  <si>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Канцелярия (прием заявок): 183038, г. Мурманск, ул. Свердлова, д.39 корпус 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</si>
  <si>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</si>
  <si>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</si>
  <si>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Производственно-технический отдел (обработка заявок): 183038, г. Мурманск, ул. Промышленная, 15</t>
  </si>
  <si>
    <t>с 08:30 до 17:30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</si>
  <si>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</si>
  <si>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</si>
  <si>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</si>
  <si>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</si>
  <si>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</si>
  <si>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</si>
  <si>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</si>
  <si>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</si>
  <si>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</si>
  <si>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</si>
  <si>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</si>
  <si>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</si>
  <si>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</si>
  <si>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</si>
  <si>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</si>
  <si>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</si>
  <si>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</si>
  <si>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</si>
  <si>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</si>
  <si>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</si>
  <si>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</si>
  <si>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</si>
  <si>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</si>
  <si>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</si>
  <si>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</si>
  <si>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</si>
  <si>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</si>
  <si>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</si>
  <si>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</si>
  <si>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</si>
  <si>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</si>
  <si>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</si>
  <si>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</si>
  <si>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</si>
  <si>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</si>
  <si>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</si>
  <si>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</si>
  <si>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</si>
  <si>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</si>
  <si>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</si>
  <si>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</si>
  <si>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</si>
  <si>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</si>
  <si>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</si>
  <si>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</si>
  <si>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</si>
  <si>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</si>
  <si>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</si>
  <si>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</si>
  <si>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</si>
  <si>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</si>
  <si>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</si>
  <si>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</si>
  <si>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</si>
  <si>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</si>
  <si>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</si>
  <si>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</si>
  <si>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</si>
  <si>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</si>
  <si>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</si>
  <si>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</si>
  <si>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</si>
  <si>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</si>
  <si>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</si>
  <si>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</si>
  <si>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</si>
  <si>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</si>
  <si>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</si>
  <si>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</si>
  <si>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</si>
  <si>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</si>
  <si>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</si>
  <si>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</si>
  <si>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</si>
  <si>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</si>
  <si>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</si>
  <si>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</si>
  <si>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</si>
  <si>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</si>
  <si>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</si>
  <si>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</si>
  <si>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</si>
  <si>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</si>
  <si>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</si>
  <si>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</si>
  <si>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</si>
  <si>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</si>
  <si>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</si>
  <si>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</si>
  <si>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</si>
  <si>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</si>
  <si>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</si>
  <si>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</si>
  <si>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</si>
  <si>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</si>
  <si>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</si>
  <si>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</si>
  <si>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</si>
  <si>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</si>
  <si>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</si>
  <si>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</si>
  <si>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</si>
  <si>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</si>
  <si>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</si>
  <si>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</si>
  <si>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</si>
  <si>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</si>
  <si>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</si>
  <si>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</si>
  <si>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</si>
  <si>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</si>
  <si>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</si>
  <si>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</si>
  <si>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</si>
  <si>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</si>
  <si>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</si>
  <si>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</si>
  <si>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</si>
  <si>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</si>
  <si>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</si>
  <si>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</si>
  <si>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</si>
  <si>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</si>
  <si>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</si>
  <si>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</si>
  <si>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</si>
  <si>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</si>
  <si>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</si>
  <si>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</si>
  <si>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</si>
  <si>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</si>
  <si>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</si>
  <si>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</si>
  <si>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</si>
  <si>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</si>
  <si>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</si>
  <si>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</si>
  <si>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</si>
  <si>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</si>
  <si>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</si>
  <si>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</si>
  <si>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</si>
  <si>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</si>
  <si>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</si>
  <si>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</si>
  <si>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</si>
  <si>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</si>
  <si>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</si>
  <si>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</si>
  <si>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</si>
  <si>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</si>
  <si>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</si>
  <si>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</si>
  <si>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</si>
  <si>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</si>
  <si>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</si>
  <si>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</si>
  <si>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</si>
  <si>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</si>
  <si>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</si>
  <si>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</si>
  <si>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</si>
  <si>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</si>
  <si>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</si>
  <si>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</si>
  <si>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</si>
  <si>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</si>
  <si>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</si>
  <si>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</si>
  <si>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</si>
  <si>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</si>
  <si>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</si>
  <si>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</si>
  <si>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</si>
  <si>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</si>
  <si>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</si>
  <si>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</si>
  <si>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</si>
  <si>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</si>
  <si>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</si>
  <si>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</si>
  <si>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</si>
  <si>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</si>
  <si>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</si>
  <si>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</si>
  <si>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</si>
  <si>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</si>
  <si>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</si>
  <si>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</si>
  <si>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</si>
  <si>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</si>
  <si>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</si>
  <si>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</si>
  <si>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</si>
  <si>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</si>
  <si>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</si>
  <si>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</si>
  <si>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</si>
  <si>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</si>
  <si>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</si>
  <si>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</si>
  <si>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</si>
  <si>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</si>
  <si>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</si>
  <si>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</si>
  <si>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</si>
  <si>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</si>
  <si>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</si>
  <si>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</si>
  <si>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</si>
  <si>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</si>
  <si>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</si>
  <si>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</si>
  <si>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</si>
  <si>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</si>
  <si>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</si>
  <si>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</si>
  <si>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</si>
  <si>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</si>
  <si>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</si>
  <si>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</si>
  <si>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</si>
  <si>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</si>
  <si>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</si>
  <si>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</si>
  <si>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</si>
  <si>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</si>
  <si>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</si>
  <si>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</si>
  <si>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</si>
  <si>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</si>
  <si>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</si>
  <si>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</si>
  <si>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</si>
  <si>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</si>
  <si>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</si>
  <si>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</si>
  <si>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</si>
  <si>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</si>
  <si>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</si>
  <si>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</si>
  <si>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</si>
  <si>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</si>
  <si>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</si>
  <si>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</si>
  <si>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</si>
  <si>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</si>
  <si>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</si>
  <si>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</si>
  <si>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</si>
  <si>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</si>
  <si>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</si>
  <si>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</si>
  <si>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</si>
  <si>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</si>
  <si>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</si>
  <si>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</si>
  <si>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</si>
  <si>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</si>
  <si>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</si>
  <si>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</si>
  <si>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</si>
  <si>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</si>
  <si>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</si>
  <si>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</si>
  <si>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</si>
  <si>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</si>
  <si>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</si>
  <si>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</si>
  <si>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</si>
  <si>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</si>
  <si>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</si>
  <si>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</si>
  <si>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</si>
  <si>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</si>
  <si>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</si>
  <si>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</si>
  <si>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</si>
  <si>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</si>
  <si>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</si>
  <si>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</si>
  <si>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</si>
  <si>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</si>
  <si>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</si>
  <si>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</si>
  <si>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</si>
  <si>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</si>
  <si>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</si>
  <si>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</si>
  <si>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</si>
  <si>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</si>
  <si>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</si>
  <si>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</si>
  <si>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</si>
  <si>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</si>
  <si>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</si>
  <si>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</si>
  <si>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</si>
  <si>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</si>
  <si>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</si>
  <si>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</si>
  <si>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</si>
  <si>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</si>
  <si>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</si>
  <si>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</si>
  <si>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</si>
  <si>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</si>
  <si>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</si>
  <si>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</si>
  <si>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</si>
  <si>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</si>
  <si>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</si>
  <si>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</si>
  <si>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</si>
  <si>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</si>
  <si>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</si>
  <si>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</si>
  <si>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</si>
  <si>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</si>
  <si>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</si>
  <si>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</si>
  <si>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</si>
  <si>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</si>
  <si>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</si>
  <si>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</si>
  <si>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</si>
  <si>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</si>
  <si>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</si>
  <si>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</si>
  <si>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</si>
  <si>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</si>
  <si>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</si>
  <si>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</si>
  <si>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</si>
  <si>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</si>
  <si>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</si>
  <si>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</si>
  <si>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</si>
  <si>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</si>
  <si>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</si>
  <si>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</si>
  <si>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</si>
  <si>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</si>
  <si>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</si>
  <si>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</si>
  <si>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</si>
  <si>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</si>
  <si>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</si>
  <si>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</si>
  <si>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</si>
  <si>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</si>
  <si>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</si>
  <si>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</si>
  <si>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</si>
  <si>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</si>
  <si>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</si>
  <si>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</si>
  <si>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</si>
  <si>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</si>
  <si>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</si>
  <si>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</si>
  <si>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</si>
  <si>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</si>
  <si>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</si>
  <si>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</si>
  <si>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</si>
  <si>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</si>
  <si>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</si>
  <si>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</si>
  <si>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</si>
  <si>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</si>
  <si>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</si>
  <si>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</si>
  <si>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</si>
  <si>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</si>
  <si>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</si>
  <si>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</si>
  <si>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</si>
  <si>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</si>
  <si>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</si>
  <si>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</si>
  <si>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</si>
  <si>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</si>
  <si>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</si>
  <si>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</si>
  <si>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</si>
  <si>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</si>
  <si>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</si>
  <si>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</si>
  <si>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</si>
  <si>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</si>
  <si>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</si>
  <si>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</si>
  <si>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</si>
  <si>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</si>
  <si>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</si>
  <si>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</si>
  <si>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</si>
  <si>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</si>
  <si>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</si>
  <si>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</si>
  <si>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</si>
  <si>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</si>
  <si>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</si>
  <si>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</si>
  <si>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</si>
  <si>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</si>
  <si>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</si>
  <si>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</si>
  <si>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</si>
  <si>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</si>
  <si>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</si>
  <si>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</si>
  <si>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</si>
  <si>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</si>
  <si>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</si>
  <si>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</si>
  <si>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</si>
  <si>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</si>
  <si>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</si>
  <si>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</si>
  <si>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</si>
  <si>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</si>
  <si>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</si>
  <si>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</si>
  <si>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</si>
  <si>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</si>
  <si>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</si>
  <si>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</si>
  <si>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</si>
  <si>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</si>
  <si>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</si>
  <si>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</si>
  <si>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</si>
  <si>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</si>
  <si>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</si>
  <si>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</si>
  <si>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</si>
  <si>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</si>
  <si>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</si>
  <si>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</si>
  <si>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</si>
  <si>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</si>
  <si>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</si>
  <si>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</si>
  <si>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</si>
  <si>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</si>
  <si>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</si>
  <si>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</si>
  <si>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</si>
  <si>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</si>
  <si>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</si>
  <si>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</si>
  <si>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</si>
  <si>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</si>
  <si>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</si>
  <si>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</si>
  <si>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</si>
  <si>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</si>
  <si>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</si>
  <si>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</si>
  <si>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</si>
  <si>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</si>
  <si>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</si>
  <si>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</si>
  <si>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</si>
  <si>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</si>
  <si>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</si>
  <si>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</si>
  <si>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</si>
  <si>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</si>
  <si>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</si>
  <si>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</si>
  <si>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</si>
  <si>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</si>
  <si>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</si>
  <si>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</si>
  <si>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</si>
  <si>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</si>
  <si>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</si>
  <si>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</si>
  <si>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</si>
  <si>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</si>
  <si>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</si>
  <si>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</si>
  <si>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</si>
  <si>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</si>
  <si>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</si>
  <si>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</si>
  <si>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</si>
  <si>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</si>
  <si>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</si>
  <si>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</si>
  <si>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</si>
  <si>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</si>
  <si>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</si>
  <si>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</si>
  <si>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</si>
  <si>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</si>
  <si>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</si>
  <si>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</si>
  <si>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</si>
  <si>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</si>
  <si>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</si>
  <si>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</si>
  <si>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</si>
  <si>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</si>
  <si>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</si>
  <si>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</si>
  <si>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</si>
  <si>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</si>
  <si>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</si>
  <si>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</si>
  <si>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</si>
  <si>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</si>
  <si>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</si>
  <si>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</si>
  <si>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</si>
  <si>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</si>
  <si>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</si>
  <si>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</si>
  <si>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</si>
  <si>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</si>
  <si>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</si>
  <si>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</si>
  <si>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</si>
  <si>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</si>
  <si>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</si>
  <si>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</si>
  <si>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</si>
  <si>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</si>
  <si>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</si>
  <si>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</si>
  <si>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</si>
  <si>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</si>
  <si>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</si>
  <si>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</si>
  <si>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</si>
  <si>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</si>
  <si>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</si>
  <si>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</si>
  <si>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</si>
  <si>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</si>
  <si>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</si>
  <si>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</si>
  <si>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</si>
  <si>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</si>
  <si>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</si>
  <si>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</si>
  <si>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</si>
  <si>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</si>
  <si>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</si>
  <si>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</si>
  <si>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</si>
  <si>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</si>
  <si>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</si>
  <si>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</si>
  <si>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</si>
  <si>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</si>
  <si>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</si>
  <si>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</si>
  <si>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</si>
  <si>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</si>
  <si>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</si>
  <si>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</si>
  <si>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</si>
  <si>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</si>
  <si>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</si>
  <si>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</si>
  <si>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</si>
  <si>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</si>
  <si>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</si>
  <si>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</si>
  <si>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</si>
  <si>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</si>
  <si>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</si>
  <si>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</si>
  <si>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</si>
  <si>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</si>
  <si>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</si>
  <si>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</si>
  <si>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</si>
  <si>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</si>
  <si>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</si>
  <si>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</si>
  <si>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</si>
  <si>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</si>
  <si>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</si>
  <si>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</si>
  <si>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</si>
  <si>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</si>
  <si>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</si>
  <si>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</si>
  <si>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</si>
  <si>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</si>
  <si>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</si>
  <si>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</si>
  <si>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</si>
  <si>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</si>
  <si>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</si>
  <si>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</si>
  <si>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</si>
  <si>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</si>
  <si>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</si>
  <si>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</si>
  <si>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</si>
  <si>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</si>
  <si>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</si>
  <si>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</si>
  <si>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</si>
  <si>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</si>
  <si>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</si>
  <si>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</si>
  <si>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</si>
  <si>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</si>
  <si>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</si>
  <si>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</si>
  <si>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</si>
  <si>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</si>
  <si>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</si>
  <si>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</si>
  <si>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</si>
  <si>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</si>
  <si>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</si>
  <si>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</si>
  <si>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</si>
  <si>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</si>
  <si>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</si>
  <si>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</si>
  <si>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</si>
  <si>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</si>
  <si>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</si>
  <si>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</si>
  <si>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</si>
  <si>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</si>
  <si>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</si>
  <si>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</si>
  <si>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</si>
  <si>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</si>
  <si>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</si>
  <si>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</si>
  <si>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</si>
  <si>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</si>
  <si>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</si>
  <si>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</si>
  <si>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</si>
  <si>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</si>
  <si>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</si>
  <si>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</si>
  <si>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</si>
  <si>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</si>
  <si>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</si>
  <si>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</si>
  <si>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</si>
  <si>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</si>
  <si>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</si>
  <si>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</si>
  <si>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</si>
  <si>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</si>
  <si>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</si>
  <si>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</si>
  <si>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</si>
  <si>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</si>
  <si>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</si>
  <si>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</si>
  <si>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</si>
  <si>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</si>
  <si>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</si>
  <si>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</si>
  <si>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</si>
  <si>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</si>
  <si>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</si>
  <si>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</si>
  <si>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</si>
  <si>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</si>
  <si>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</si>
  <si>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</si>
  <si>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</si>
  <si>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</si>
  <si>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</si>
  <si>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</si>
  <si>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</si>
  <si>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</si>
  <si>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</si>
  <si>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</si>
  <si>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</si>
  <si>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</si>
  <si>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</si>
  <si>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</si>
  <si>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</si>
  <si>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</si>
  <si>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</si>
  <si>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</si>
  <si>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</si>
  <si>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</si>
  <si>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</si>
  <si>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</si>
  <si>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</si>
  <si>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</si>
  <si>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</si>
  <si>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</si>
  <si>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</si>
  <si>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</si>
  <si>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</si>
  <si>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</si>
  <si>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</si>
  <si>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</si>
  <si>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</si>
  <si>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</si>
  <si>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</si>
  <si>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</si>
  <si>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</si>
  <si>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</si>
  <si>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</si>
  <si>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</si>
  <si>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</si>
  <si>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</si>
  <si>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</si>
  <si>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</si>
  <si>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</si>
  <si>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</si>
  <si>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</si>
  <si>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</si>
  <si>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</si>
  <si>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</si>
  <si>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</si>
  <si>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</si>
  <si>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</si>
  <si>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</si>
  <si>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</si>
  <si>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</si>
  <si>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</si>
  <si>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</si>
  <si>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</si>
  <si>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</si>
  <si>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</si>
  <si>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</si>
  <si>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</si>
  <si>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</si>
  <si>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</si>
  <si>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</si>
  <si>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</si>
  <si>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</si>
  <si>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</si>
  <si>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</si>
  <si>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</si>
  <si>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</si>
  <si>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</si>
  <si>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</si>
  <si>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</si>
  <si>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Постановление Комитета по тарифному регулированию Мурманской области от 19.12.2025 № 53/110 "О внесении изменений в постановление Комитета по тарифному регулированию Мурманской области от 20.12.2024 № 51/115 в связи с корректировкой тарифов, ранее установленных АО "МЭС"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</si>
  <si>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</si>
  <si>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</si>
  <si>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</si>
  <si>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</si>
  <si>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</si>
  <si>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</si>
  <si>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</si>
  <si>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</si>
  <si>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</si>
  <si>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</si>
  <si>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</si>
  <si>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</si>
  <si>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</si>
  <si>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</si>
  <si>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</si>
  <si>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</si>
  <si>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</si>
  <si>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</si>
  <si>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</si>
  <si>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</si>
  <si>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</si>
  <si>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</si>
  <si>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</si>
  <si>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</si>
  <si>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</si>
  <si>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</si>
  <si>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</si>
  <si>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</si>
  <si>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</si>
  <si>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</si>
  <si>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</si>
  <si>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</si>
  <si>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</si>
  <si>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</si>
  <si>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</si>
  <si>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</si>
  <si>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</si>
  <si>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</si>
  <si>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</si>
  <si>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</si>
  <si>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</si>
  <si>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</si>
  <si>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</si>
  <si>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</si>
  <si>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</si>
  <si>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</si>
  <si>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</si>
  <si>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</si>
  <si>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</si>
  <si>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</si>
  <si>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</si>
  <si>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</si>
  <si>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</si>
  <si>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</si>
  <si>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</si>
  <si>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</si>
  <si>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</si>
  <si>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</si>
  <si>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</si>
  <si>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</si>
  <si>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</si>
  <si>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</si>
  <si>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</si>
  <si>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</si>
  <si>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</si>
  <si>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</si>
  <si>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</si>
  <si>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</si>
  <si>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</si>
  <si>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</si>
  <si>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</si>
  <si>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</si>
  <si>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</si>
  <si>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</si>
  <si>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</si>
  <si>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</si>
  <si>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</si>
  <si>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</si>
  <si>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</si>
  <si>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</si>
  <si>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</si>
  <si>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</si>
  <si>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</si>
  <si>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</si>
  <si>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</si>
  <si>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</si>
  <si>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</si>
  <si>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</si>
  <si>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</si>
  <si>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</si>
  <si>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</si>
  <si>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</si>
  <si>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</si>
  <si>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</si>
  <si>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</si>
  <si>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</si>
  <si>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</si>
  <si>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</si>
  <si>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</si>
  <si>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</si>
  <si>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</si>
  <si>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</si>
  <si>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</si>
  <si>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</si>
  <si>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</si>
  <si>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</si>
  <si>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</si>
  <si>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</si>
  <si>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</si>
  <si>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</si>
  <si>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</si>
  <si>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</si>
  <si>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</si>
  <si>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</si>
  <si>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</si>
  <si>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</si>
  <si>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</si>
  <si>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</si>
  <si>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</si>
  <si>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</si>
  <si>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</si>
  <si>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</si>
  <si>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</si>
  <si>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</si>
  <si>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</si>
  <si>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</si>
  <si>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</si>
  <si>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</si>
  <si>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</si>
  <si>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</si>
  <si>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</si>
  <si>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</si>
  <si>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</si>
  <si>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</si>
  <si>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</si>
  <si>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</si>
  <si>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</si>
  <si>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</si>
  <si>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</si>
  <si>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</si>
  <si>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</si>
  <si>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</si>
  <si>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</si>
  <si>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</si>
  <si>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</si>
  <si>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</si>
  <si>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</si>
  <si>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</si>
  <si>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</si>
  <si>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</si>
  <si>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</si>
  <si>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</si>
  <si>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</si>
  <si>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</si>
  <si>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</si>
  <si>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</si>
  <si>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</si>
  <si>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</si>
  <si>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</si>
  <si>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</si>
  <si>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</si>
  <si>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</si>
  <si>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</si>
  <si>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</si>
  <si>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</si>
  <si>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</si>
  <si>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</si>
  <si>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</si>
  <si>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</si>
  <si>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</si>
  <si>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</si>
  <si>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</si>
  <si>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</si>
  <si>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</si>
  <si>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</si>
  <si>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</si>
  <si>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</si>
  <si>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</si>
  <si>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</si>
  <si>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</si>
  <si>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</si>
  <si>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</si>
  <si>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</si>
  <si>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</si>
  <si>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</si>
  <si>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</si>
  <si>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</si>
  <si>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</si>
  <si>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</si>
  <si>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</si>
  <si>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</si>
  <si>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</si>
  <si>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</si>
  <si>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</si>
  <si>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</si>
  <si>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</si>
  <si>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</si>
  <si>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</si>
  <si>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</si>
  <si>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</si>
  <si>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</si>
  <si>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</si>
  <si>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</si>
  <si>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</si>
  <si>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</si>
  <si>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</si>
  <si>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</si>
  <si>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</si>
  <si>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</si>
  <si>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</si>
  <si>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</si>
  <si>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</si>
  <si>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</si>
  <si>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</si>
  <si>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</si>
  <si>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</si>
  <si>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</si>
  <si>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</si>
  <si>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</si>
  <si>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</si>
  <si>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</si>
  <si>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</si>
  <si>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</si>
  <si>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</si>
  <si>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</si>
  <si>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</si>
  <si>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</si>
  <si>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</si>
  <si>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</si>
  <si>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</si>
  <si>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</si>
  <si>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</si>
  <si>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</si>
  <si>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</si>
  <si>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</si>
  <si>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</si>
  <si>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</si>
  <si>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</si>
  <si>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</si>
  <si>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</si>
  <si>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</si>
  <si>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</si>
  <si>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</si>
  <si>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</si>
  <si>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</si>
  <si>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</si>
  <si>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</si>
  <si>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</si>
  <si>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</si>
  <si>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</si>
  <si>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</si>
  <si>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</si>
  <si>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</si>
  <si>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</si>
  <si>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</si>
  <si>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</si>
  <si>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</si>
  <si>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</si>
  <si>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</si>
  <si>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</si>
  <si>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</si>
  <si>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</si>
  <si>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</si>
  <si>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</si>
  <si>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</si>
  <si>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</si>
  <si>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</si>
  <si>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</si>
  <si>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</si>
  <si>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</si>
  <si>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</si>
  <si>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</si>
  <si>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</si>
  <si>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</si>
  <si>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</si>
  <si>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</si>
  <si>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</si>
  <si>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</si>
  <si>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</si>
  <si>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</si>
  <si>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</si>
  <si>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</si>
  <si>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</si>
  <si>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</si>
  <si>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</si>
  <si>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</si>
  <si>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</si>
  <si>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</si>
  <si>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</si>
  <si>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</si>
  <si>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</si>
  <si>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</si>
  <si>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</si>
  <si>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</si>
  <si>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</si>
  <si>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</si>
  <si>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</si>
  <si>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</si>
  <si>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</si>
  <si>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</si>
  <si>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</si>
  <si>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</si>
  <si>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</si>
  <si>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</si>
  <si>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</si>
  <si>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</si>
  <si>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</si>
  <si>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</si>
  <si>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</si>
  <si>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</si>
  <si>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</si>
  <si>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</si>
  <si>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</si>
  <si>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</si>
  <si>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</si>
  <si>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</si>
  <si>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</si>
  <si>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</si>
  <si>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</si>
  <si>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</si>
  <si>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</si>
  <si>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</si>
  <si>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</si>
  <si>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</si>
  <si>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</si>
  <si>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</si>
  <si>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</si>
  <si>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</si>
  <si>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</si>
  <si>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</si>
  <si>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</si>
  <si>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</si>
  <si>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</si>
  <si>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</si>
  <si>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</si>
  <si>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</si>
  <si>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</si>
  <si>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</si>
  <si>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</si>
  <si>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</si>
  <si>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</si>
  <si>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</si>
  <si>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</si>
  <si>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</si>
  <si>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</si>
  <si>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</si>
  <si>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</si>
  <si>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</si>
  <si>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</si>
  <si>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</si>
  <si>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</si>
  <si>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</si>
  <si>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</si>
  <si>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</si>
  <si>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</si>
  <si>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</si>
  <si>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</si>
  <si>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</si>
  <si>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</si>
  <si>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</si>
  <si>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</si>
  <si>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</si>
  <si>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</si>
  <si>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</si>
  <si>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</si>
  <si>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</si>
  <si>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</si>
  <si>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</si>
  <si>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</si>
  <si>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</si>
  <si>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</si>
  <si>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</si>
  <si>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</si>
  <si>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</si>
  <si>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</si>
  <si>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</si>
  <si>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</si>
  <si>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</si>
  <si>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</si>
  <si>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</si>
  <si>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</si>
  <si>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</si>
  <si>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</si>
  <si>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</si>
  <si>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</si>
  <si>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</si>
  <si>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</si>
  <si>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</si>
  <si>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</si>
  <si>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</si>
  <si>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</si>
  <si>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</si>
  <si>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</si>
  <si>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</si>
  <si>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</si>
  <si>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</si>
  <si>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</si>
  <si>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</si>
  <si>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</si>
  <si>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</si>
  <si>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</si>
  <si>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</si>
  <si>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</si>
  <si>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</si>
  <si>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</si>
  <si>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</si>
  <si>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</si>
  <si>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</si>
  <si>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</si>
  <si>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</si>
  <si>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</si>
  <si>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</si>
  <si>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</si>
  <si>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</si>
  <si>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</si>
  <si>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</si>
  <si>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</si>
  <si>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</si>
  <si>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</si>
  <si>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</si>
  <si>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</si>
  <si>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28459690</t>
  </si>
  <si>
    <t>ГОУП "Водоканал-Ревда"</t>
  </si>
  <si>
    <t>5106000176</t>
  </si>
  <si>
    <t>510601001</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</si>
  <si>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</si>
  <si>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</si>
  <si>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</si>
  <si>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</si>
  <si>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</si>
  <si>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</si>
  <si>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</si>
  <si>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</si>
  <si>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</si>
  <si>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</si>
  <si>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</si>
  <si>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</si>
  <si>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</si>
  <si>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</si>
  <si>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26373357</t>
  </si>
  <si>
    <t>МБУ "СЕЗ МО с.п. Пушной"</t>
  </si>
  <si>
    <t>5105032256</t>
  </si>
  <si>
    <t>17-01-2025 00:00:00</t>
  </si>
  <si>
    <t>27050449</t>
  </si>
  <si>
    <t>МКП "Жилищное хозяйство" МО с.п. Печенга</t>
  </si>
  <si>
    <t>5109002037</t>
  </si>
  <si>
    <t>02-02-2011 00:00:00</t>
  </si>
  <si>
    <t>27589134</t>
  </si>
  <si>
    <t>МКП с.п. Корзуново "Тепложилсервис"</t>
  </si>
  <si>
    <t>5109004429</t>
  </si>
  <si>
    <t>01-09-2011 00:00:00</t>
  </si>
  <si>
    <t>21-05-2025 00:00:00</t>
  </si>
  <si>
    <t>31225444</t>
  </si>
  <si>
    <t>МУП "ВКХ"</t>
  </si>
  <si>
    <t>5102003828</t>
  </si>
  <si>
    <t>510201001</t>
  </si>
  <si>
    <t>24-07-2018 00:00:00</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</si>
  <si>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</si>
  <si>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</si>
  <si>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</si>
  <si>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</si>
  <si>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</si>
  <si>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</si>
  <si>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</si>
  <si>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</si>
  <si>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</si>
  <si>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</si>
  <si>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</si>
  <si>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</si>
  <si>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</si>
  <si>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</si>
  <si>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</si>
  <si>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</si>
  <si>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</si>
  <si>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</si>
  <si>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</si>
  <si>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</si>
  <si>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</si>
  <si>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</si>
  <si>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</si>
  <si>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</si>
  <si>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</si>
  <si>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</si>
  <si>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</si>
  <si>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</si>
  <si>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</si>
  <si>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</si>
  <si>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</si>
  <si>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</si>
  <si>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</si>
  <si>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</si>
  <si>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</si>
  <si>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</si>
  <si>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</si>
  <si>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</si>
  <si>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</si>
  <si>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</si>
  <si>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</si>
  <si>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</si>
  <si>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</si>
  <si>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</si>
  <si>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</si>
  <si>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</si>
  <si>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</si>
  <si>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</si>
  <si>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</si>
  <si>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</si>
  <si>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</si>
  <si>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</si>
  <si>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</si>
  <si>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</si>
  <si>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</si>
  <si>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</si>
  <si>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</si>
  <si>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</si>
  <si>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</si>
  <si>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</si>
  <si>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</si>
  <si>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</si>
  <si>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</si>
  <si>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</si>
  <si>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</si>
  <si>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</si>
  <si>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</si>
  <si>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</si>
  <si>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31598749</t>
  </si>
  <si>
    <t>ООО "ИТЭ"</t>
  </si>
  <si>
    <t>7447297114</t>
  </si>
  <si>
    <t>745301001</t>
  </si>
  <si>
    <t>09-10-2020 00:00:00</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</si>
  <si>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</si>
  <si>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</si>
  <si>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</si>
  <si>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</si>
  <si>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</si>
  <si>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</si>
  <si>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</si>
  <si>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</si>
  <si>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</si>
  <si>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</si>
  <si>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</si>
  <si>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</si>
  <si>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</si>
  <si>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</si>
  <si>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</si>
  <si>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</si>
  <si>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</si>
  <si>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</si>
  <si>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</si>
  <si>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</si>
  <si>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</si>
  <si>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</si>
  <si>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</si>
  <si>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</si>
  <si>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</si>
  <si>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</si>
  <si>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</si>
  <si>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</si>
  <si>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</si>
  <si>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</si>
  <si>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</si>
  <si>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</si>
  <si>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</si>
  <si>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</si>
  <si>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</si>
  <si>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</si>
  <si>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</si>
  <si>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</si>
  <si>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</si>
  <si>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</si>
  <si>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</si>
  <si>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</si>
  <si>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</si>
  <si>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</si>
  <si>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</si>
  <si>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</si>
  <si>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</si>
  <si>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</si>
  <si>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</si>
  <si>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</si>
  <si>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</si>
  <si>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</si>
  <si>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</si>
  <si>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</si>
  <si>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</si>
  <si>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</si>
  <si>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</si>
  <si>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</si>
  <si>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</si>
  <si>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</si>
  <si>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</si>
  <si>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</si>
  <si>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</si>
  <si>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</si>
  <si>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</si>
  <si>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</si>
  <si>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</si>
  <si>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</si>
  <si>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</si>
  <si>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</si>
  <si>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</si>
  <si>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</si>
  <si>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</si>
  <si>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</si>
  <si>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</si>
  <si>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</si>
  <si>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</si>
  <si>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</si>
  <si>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</si>
  <si>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</si>
  <si>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</si>
  <si>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</si>
  <si>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</si>
  <si>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</si>
  <si>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</si>
  <si>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</si>
  <si>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</si>
  <si>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</si>
  <si>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</si>
  <si>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26373365</t>
  </si>
  <si>
    <t>ГОУП "Североморскводоканал"</t>
  </si>
  <si>
    <t>5110120910</t>
  </si>
  <si>
    <t>22-09-1998 00:00:00</t>
  </si>
  <si>
    <t>26646662</t>
  </si>
  <si>
    <t>МБУ "СЕЗ МО п. Кильдинстрой"</t>
  </si>
  <si>
    <t>5105032224</t>
  </si>
  <si>
    <t>26319743</t>
  </si>
  <si>
    <t>МУП "Горэлектросеть" ЗАТО г. Островной</t>
  </si>
  <si>
    <t>5114120981</t>
  </si>
  <si>
    <t>511401001</t>
  </si>
  <si>
    <t>30946922</t>
  </si>
  <si>
    <t>МУП "Сети Никеля"</t>
  </si>
  <si>
    <t>5109004556</t>
  </si>
  <si>
    <t>26319709</t>
  </si>
  <si>
    <t>ОАО "Мурманский комбинат хлебопродуктов"</t>
  </si>
  <si>
    <t>5190400162</t>
  </si>
  <si>
    <t>21-06-1993 00:00:00</t>
  </si>
  <si>
    <t>28-03-2025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</si>
  <si>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</si>
  <si>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</si>
  <si>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</si>
  <si>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</si>
  <si>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</si>
  <si>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</si>
  <si>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</si>
  <si>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</si>
  <si>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</si>
  <si>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</si>
  <si>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</si>
  <si>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</si>
  <si>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</si>
  <si>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</si>
  <si>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</si>
  <si>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</si>
  <si>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</si>
  <si>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</si>
  <si>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</si>
  <si>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</si>
  <si>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</si>
  <si>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</si>
  <si>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</si>
  <si>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</si>
  <si>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</si>
  <si>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</si>
  <si>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</si>
  <si>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</si>
  <si>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</si>
  <si>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</si>
  <si>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</si>
  <si>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</si>
  <si>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</si>
  <si>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</si>
  <si>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</si>
  <si>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</si>
  <si>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</si>
  <si>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</si>
  <si>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</si>
  <si>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</si>
  <si>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</si>
  <si>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</si>
  <si>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</si>
  <si>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</si>
  <si>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</si>
  <si>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</si>
  <si>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</si>
  <si>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</si>
  <si>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</si>
  <si>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</si>
  <si>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</si>
  <si>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</si>
  <si>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</si>
  <si>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</si>
  <si>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</si>
  <si>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</si>
  <si>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</si>
  <si>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</si>
  <si>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</si>
  <si>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</si>
  <si>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</si>
  <si>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</si>
  <si>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</si>
  <si>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</si>
  <si>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</si>
  <si>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</si>
  <si>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</si>
  <si>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</si>
  <si>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</si>
  <si>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</si>
  <si>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</si>
  <si>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</si>
  <si>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</si>
  <si>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</si>
  <si>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</si>
  <si>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</si>
  <si>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</si>
  <si>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</si>
  <si>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</si>
  <si>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</si>
  <si>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</si>
  <si>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</si>
  <si>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</si>
  <si>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</si>
  <si>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</si>
  <si>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</si>
  <si>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</si>
  <si>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</si>
  <si>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</si>
  <si>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</si>
  <si>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</si>
  <si>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</si>
  <si>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</si>
  <si>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</si>
  <si>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</si>
  <si>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</si>
  <si>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</si>
  <si>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</si>
  <si>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</si>
  <si>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</si>
  <si>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</si>
  <si>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</si>
  <si>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муниципальный округ</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</si>
  <si>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</si>
  <si>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</si>
  <si>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</si>
  <si>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</si>
  <si>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</si>
  <si>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</si>
  <si>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</si>
  <si>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</si>
  <si>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</si>
  <si>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</si>
  <si>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</si>
  <si>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</si>
  <si>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</si>
  <si>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</si>
  <si>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</si>
  <si>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</si>
  <si>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</si>
  <si>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</si>
  <si>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</si>
  <si>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</si>
  <si>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</si>
  <si>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</si>
  <si>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</si>
  <si>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</si>
  <si>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</si>
  <si>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</si>
  <si>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</si>
  <si>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</si>
  <si>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</si>
  <si>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</si>
  <si>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</si>
  <si>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</si>
  <si>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Терский муниципальный район</t>
  </si>
  <si>
    <t>47620000</t>
  </si>
  <si>
    <t>Варзугское</t>
  </si>
  <si>
    <t>47620401</t>
  </si>
  <si>
    <t>Поселок Умба</t>
  </si>
  <si>
    <t>47620151</t>
  </si>
  <si>
    <t>город Апатиты</t>
  </si>
  <si>
    <t>47519000</t>
  </si>
  <si>
    <t>город Кировск</t>
  </si>
  <si>
    <t>47522000</t>
  </si>
  <si>
    <t>город Мончегорск</t>
  </si>
  <si>
    <t>47524000</t>
  </si>
  <si>
    <t>город Полярные Зори</t>
  </si>
  <si>
    <t>47528000</t>
  </si>
  <si>
    <t>город-герой Мурманск</t>
  </si>
  <si>
    <t>47701000</t>
  </si>
  <si>
    <t>NUMBER_POINT</t>
  </si>
  <si>
    <t>INVP_NAME</t>
  </si>
  <si>
    <t>INVP_ID</t>
  </si>
  <si>
    <t>L_START_DATE</t>
  </si>
  <si>
    <t>L_END_DATE</t>
  </si>
  <si>
    <t>L_DECISION_NAME</t>
  </si>
  <si>
    <t>L_DECISION_TYPE</t>
  </si>
  <si>
    <t>L_DECISION_NMBR</t>
  </si>
  <si>
    <t>L_DECISION_DATE</t>
  </si>
  <si>
    <t>Инвестиционная программа № 112 от 07.07.2023 АО "Мурманэнергосбыт" в сфере теплоснабжения по строительству, реконструкции и модернизации тепловых сетей на 2024-2026 годы</t>
  </si>
  <si>
    <t>01.01.2024</t>
  </si>
  <si>
    <t>31.12.2026</t>
  </si>
  <si>
    <t>Инвестиционная программа № 133 от 26.07.2023 АО "Мурманэнергосбыт" в сфере теплоснабжения по реконструкции и модернизации существующих объектов котельных на 2024-2025 годы</t>
  </si>
  <si>
    <t>31.12.2025</t>
  </si>
  <si>
    <t>Инвестиционная программа № 134 от 11.07.2022 АО "Мурманэнергосбыт" в сфере теплоснабжения по техническому перевооружению котельной, на территории городского округа ЗАТО Североморск на 2023 год</t>
  </si>
  <si>
    <t>01.01.2023</t>
  </si>
  <si>
    <t>31.12.2023</t>
  </si>
  <si>
    <t>Инвестиционная программа № 134 от 26.07.2023 АО "Мурманская ТЭЦ" в сфере теплоснабжения по модернизации, реконструкции и техническому перевооружению единого комплекса объектов, на территории городского округа город-герой Мурманск на 2024-2028 годы</t>
  </si>
  <si>
    <t>09.01.2024</t>
  </si>
  <si>
    <t>29.12.2028</t>
  </si>
  <si>
    <t>Инвестиционная программа № 135 от 11.07.2022 АО "Мурманэнергосбыт" в сфере теплоснабжения по строительству, реконструкции и модернизации тепловых сетей, на территории городского округа город-герой Мурманск на 2023-2026 годы</t>
  </si>
  <si>
    <t>Инвестиционная программа № 136 от 25.07.2025 АО "МЭС" в сфере теплоснабжения по модернизации, реконструкции и техническому перевооружению систем теплоснабжения на 2026-2027 годы</t>
  </si>
  <si>
    <t>01.01.2026</t>
  </si>
  <si>
    <t>31.12.2027</t>
  </si>
  <si>
    <t>Инвестиционная программа № 137 от 11.07.2022 АО "Мурманэнергосбыт"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Мурманск на 2023-2024 годы</t>
  </si>
  <si>
    <t>31.12.2024</t>
  </si>
  <si>
    <t>Инвестиционная программа № 141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</si>
  <si>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31.12.2028</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</si>
  <si>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</si>
  <si>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t>
  </si>
  <si>
    <t>Инвестиционная программа № 144 от 25.08.2021 АО "Мурманэнергосбыт" в сфере теплоснабжения в отношении мазутной котельной на 2022-2023 годы</t>
  </si>
  <si>
    <t>01.01.2022</t>
  </si>
  <si>
    <t>Инвестиционная программа № 144 от 25.08.2021 АО "Мурманэнергосбыт" в сфере теплоснабжения в отношении мазутной котельной, на территории городского округа город-герой Мурманск на 2022-2023 годы</t>
  </si>
  <si>
    <t>Инвестиционная программа № 144 от 25.08.2021 АО "Мурманэнергосбыт" в сфере теплоснабжения по повышению надежности и энергетической эффективности мазутной котельной, на территории городского округа город-герой Мурманск на 2022-2024 годы</t>
  </si>
  <si>
    <t>Инвестиционная программа № 153 от 29.07.2024 ООО "ПромВоенСтрой" в сфере теплоснабжения по реконструкции объектов котельных и тепловых сетей, на территории муниципального округа Печенгский на 2024-2037 годы</t>
  </si>
  <si>
    <t>29.07.2024</t>
  </si>
  <si>
    <t>31.12.2037</t>
  </si>
  <si>
    <t>Инвестиционная программа № 167 от 18.08.2022 АО "Мурманэнергосбыт" в сфере теплоснабжения по реконструкции и модернизации существующих объектов тепловых сетей, на территории сельского поселения Ловозеро, Ловозерский муниципальный район на 2023-2026 годы</t>
  </si>
  <si>
    <t>Инвестиционная программа № 171 от 25.09.2023 АО "Мурманэнергосбыт" в сфере теплоснабжения по реконструкции и модернизации существующих объектов котельных и тепловых сетей на 2024 год</t>
  </si>
  <si>
    <t>Инвестиционная программа № 172 от 09.09.2021 АО "Мурманэнергосбыт" в сфере теплоснабжения по техническому перевооружению мазутной котельной на 2022 год</t>
  </si>
  <si>
    <t>31.12.2022</t>
  </si>
  <si>
    <t>Инвестиционная программа № 183 от 09.10.2023 АО "Мурманэнергосбыт" в сфере теплоснабжения по организации мероприятий, направленных на повышение экологической эффективности, надежности, качества и бесперебойности котельной, на территории городского округа ЗАТО Североморск на 2024 год</t>
  </si>
  <si>
    <t>Инвестиционная программа № 189 от 28.10.2020 АО "Завод ТО ТБО" в сфере теплоснабжения по модернизации системы коммунальной инфраструктуры на 2021-2028 годы</t>
  </si>
  <si>
    <t>01.01.2021</t>
  </si>
  <si>
    <t>01.01.2028</t>
  </si>
  <si>
    <t>Инвестиционная программа № 194 от 28.10.2020 ПАО "ТГК-1" (филиал "Кольский") в сфере теплоснабжения по модернизации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</si>
  <si>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Апатиты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</si>
  <si>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</si>
  <si>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Апатиты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</si>
  <si>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Кировск на 2021-2022 годы</t>
  </si>
  <si>
    <t>Инвестиционная программа № 195 от 16.10.2023 ООО «ТЭС» в сфере теплоснабжения по реконструкции и модернизации объектов, на территории муниципального округа город Оленегорск на 2024-2026 годы</t>
  </si>
  <si>
    <t>Инвестиционная программа № 198 от 20.10.2023 ООО «Тепло Людям. Умба» в сфере теплоснабжения по реконструкции и модернизации тепловой сети, на территории городского поселения Поселок Умба, Терский муниципальный район на 2024-2032 годы</t>
  </si>
  <si>
    <t>31.12.2032</t>
  </si>
  <si>
    <t>Инвестиционная программа № 20 от 30.01.2024 АО "Мурманэнергосбыт" в сфере теплоснабжения по строительству, реконструкции, модернизации и развитию котельных и тепловых сетей на 2024 год</t>
  </si>
  <si>
    <t>30.01.2024</t>
  </si>
  <si>
    <t>Инвестиционная программа № 214 от 20.11.2020 АО "Мурманэнергосбыт" в сфере теплоснабжения по строительству, реконструкции и модернизации единого комплекса объектов, на территории городского округа ЗАТО Александровск на 2021 год</t>
  </si>
  <si>
    <t>31.12.2021</t>
  </si>
  <si>
    <t>Инвестиционная программа № 218 от 19.11.2025 АО "МЭС" в сфере теплоснабжения по модернизации, реконструкции и техническому перевооружению котельных и тепловых сетей на 2025-2028 годы</t>
  </si>
  <si>
    <t>19.11.2025</t>
  </si>
  <si>
    <t>Инвестиционная программа № 231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Кола, Кольский муниципальный район на 2023-2026 годы</t>
  </si>
  <si>
    <t>Инвестиционная программа № 232 от 01.11.2022 АО "Мурманэнергосбыт" в сфере теплоснабжения по реконструкции и модернизации существующих объектов тепловой сети, на территории муниципального округа город Оленегорск на 2023-2026 годы</t>
  </si>
  <si>
    <t>Инвестиционная программа № 233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Верхнетуломский, Кольский муниципальный район на 2023-2026 годы</t>
  </si>
  <si>
    <t>Инвестиционная программа № 234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Молочный, Кольский муниципальный район на 2023-2026 годы</t>
  </si>
  <si>
    <t>Инвестиционная программа № 235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Мурмаши, Кольский муниципальный район на 2023-2024 годы</t>
  </si>
  <si>
    <t>Инвестиционная программа № 236 от 01.11.2022 АО "Мурманэнергосбыт" в сфере теплоснабжения по модернизации, развитию и техническому перевооружению котельных и тепловых сетей, на территории городского поселения Поселок Кильдинстрой, Кольский муниципальный район на 2023-2026 годы</t>
  </si>
  <si>
    <t>Инвестиционная программа № 237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Александровск на 2023-2026 годы</t>
  </si>
  <si>
    <t>Инвестиционная программа № 238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Заозерск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</si>
  <si>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</si>
  <si>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2023-2026 годы</t>
  </si>
  <si>
    <t>Инвестиционная программа № 243 от 20.11.2024 АО "МЭС" в сфере теплоснабжения по модернизации, реконструкции и техническому перевооружению котельных и тепловых сетей на 2024-2027 годы</t>
  </si>
  <si>
    <t>20.11.2024</t>
  </si>
  <si>
    <t>Инвестиционная программа № 263 от 06.12.2022 АО "Мурманэнергосбыт" в сфере теплоснабжения по реконструкции и техническому перевооружению котельных и тепловых сетей, на территории с Алакуртти, Алакурттинское сельское поселение, Кандалакшский муниципальный район на 2022-2052 годы</t>
  </si>
  <si>
    <t>06.12.2022</t>
  </si>
  <si>
    <t>31.12.2052</t>
  </si>
  <si>
    <t>Инвестиционная программа № 55 от 17.03.2023 АО "Мурманэнергосбыт" в сфере теплоснабжения по реконструкции и модернизации существующих объектов котельных и тепловых сетей, на территории городского округа город-герой Мурманск на 2024 год</t>
  </si>
  <si>
    <t>Инвестиционная программа № 64 от 27.03.2025 АО "МЭС" в сфере теплоснабжения по модернизации, реконструкции и техническому перевооружению котельных и тепловых сетей, на территории пгт Никель, Печенгский муниципальный округ, Печенгский муниципальный округ на 2026-2027 годы</t>
  </si>
  <si>
    <t>Инвестиционная программа № 64 от 27.03.2025 АО "МЭС" в сфере теплоснабжения по реконструкции и модернизации тепловых сетей и системы централизованного теплоснабжения на 2026-2027 годы</t>
  </si>
  <si>
    <t>Инвестиционная программа № 75 от 24.04.2023 АО "Мурманэнергосбыт" в сфере теплоснабжения по реконструкции и модернизации существующих объектов тепловых сетей, на территории ж/д ст Лопарская, Пушновское сельское поселение, Кольский муниципальный район на 2024 год</t>
  </si>
  <si>
    <t>Инвестиционная программа № 95 от 20.05.2024 ООО "Тепло Людям.Кандалакша" в сфере теплоснабжения по модернизации и строительству котельных, на территории городского округа город-герой Мурманск на 2024-2047 годы</t>
  </si>
  <si>
    <t>20.05.2024</t>
  </si>
  <si>
    <t>31.12.2047</t>
  </si>
  <si>
    <t>Инвестиционная программа № 96 от 20.05.2024 ООО "Тепло Людям.Кандалакша" в сфере теплоснабжения по модернизации и строительству котельной, на территории муниципального округа город Мончегорск на 2024-2047 годы</t>
  </si>
  <si>
    <t>Инвестиционная программа от 05.08.2025 ФИЛИАЛ ООО "АТОМТЕПЛОЭЛЕКТРОСЕТЬ" В Г. ПОЛЯРНЫЕ ЗОРИ в сфере теплоснабжения по модернизации тепловых сетей, на территории муниципального округа город Полярные Зори на 2026-2028 годы</t>
  </si>
  <si>
    <t>Инвестиционная программа от 07.12.2021 АО "Ковдорский ГОК" в сфере теплоснабжения в отношении тепловой сети на 2022-2030 годы</t>
  </si>
  <si>
    <t>31.12.2030</t>
  </si>
  <si>
    <t>Инвестиционная программа от 07.12.2021 АО "Ковдорский ГОК" в сфере теплоснабжения по модернизации и реконструкции тепловых сетей, на территории муниципального округа Ковдорский на 2021-2030 годы</t>
  </si>
  <si>
    <t>07.12.2021</t>
  </si>
  <si>
    <t>Инвестиционная программа от 10.08.2021 АО "ХТК" в сфере теплоснабжения по строительству, реконструкции и модернизации тепловых сетей, на территории муниципального округа город Кировск на 2022-2026 годы</t>
  </si>
  <si>
    <t>10.01.2022</t>
  </si>
  <si>
    <t>Инвестиционная программа от 13.03.2025 ООО "ПВС" в сфере теплоснабжения по реконструкции объектов на 2025-2033 годы</t>
  </si>
  <si>
    <t>13.03.2025</t>
  </si>
  <si>
    <t>31.12.2033</t>
  </si>
  <si>
    <t>Инвестиционная программа от 16.12.2025 ООО "ИТЭ" в сфере теплоснабжения по модернизации и реконструкции объектов на 2026-2035 годы</t>
  </si>
  <si>
    <t>31.12.2035</t>
  </si>
  <si>
    <t>Инвестиционная программа от 16.12.2025 ООО "ИТЭ" в сфере теплоснабжения по модернизации и реконструкции объектов, на территории городского округа город-герой Мурманск на 2026-2035 годы</t>
  </si>
  <si>
    <t>Инвестиционная программа от 20.11.2020 АО "Мурманэнергосбыт" в сфере теплоснабжения по строительству, реконструкции и модернизации объектов на 2021 год</t>
  </si>
  <si>
    <t>Инвестиционная программа от 29.06.2022 Акционерное общество "Апатитыэнерго" в сфере теплоснабжения по модернизации систем теплоснабжения, на территории муниципального округа город Апатиты на 2023-2027 годы</t>
  </si>
  <si>
    <t>Инвестиционная программа от 30.10.2020 АО "ОТС" в сфере теплоснабжения по модернизации и реконструкции системы инженерной инфраструктуры, на территории муниципального округа город Оленегорск на 2022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</si>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</sst>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441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5" borderId="36"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0" fontId="22" fillId="40" borderId="20"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npa.gov-murman.ru/bitrix/components/b1team/govmurman.element.file/download.php?ID=537815&amp;FID=814577" TargetMode="External"/><Relationship Id="rId5" Type="http://schemas.openxmlformats.org/officeDocument/2006/relationships/hyperlink" Target="https://npa.gov-murman.ru/bitrix/components/b1team/govmurman.element.file/download.php?ID=559439&amp;FID=881211" TargetMode="External"/><Relationship Id="rId6" Type="http://schemas.openxmlformats.org/officeDocument/2006/relationships/hyperlink" Target="mailto:luhaninaov@mures.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mures.ru" TargetMode="External"/><Relationship Id="rId3" Type="http://schemas.openxmlformats.org/officeDocument/2006/relationships/hyperlink" Target="https://portal.eias.ru/Portal/DownloadPage.aspx?type=12&amp;guid=ca1dfc22-ac66-4dfc-8d6b-e4675d2519b2" TargetMode="External"/><Relationship Id="rId4" Type="http://schemas.openxmlformats.org/officeDocument/2006/relationships/hyperlink" Target="https://portal.eias.ru/Portal/DownloadPage.aspx?type=12&amp;guid=5081c4e0-019d-43c4-8f2a-87592ccedaef" TargetMode="External"/><Relationship Id="rId5" Type="http://schemas.openxmlformats.org/officeDocument/2006/relationships/hyperlink" Target="https://portal.eias.ru/Portal/DownloadPage.aspx?type=12&amp;guid=ff220950-82d1-4d1f-8a71-986a6f24acd5" TargetMode="External"/><Relationship Id="rId6" Type="http://schemas.openxmlformats.org/officeDocument/2006/relationships/hyperlink" Target="https://portal.eias.ru/Portal/DownloadPage.aspx?type=12&amp;guid=ff220950-82d1-4d1f-8a71-986a6f24acd5" TargetMode="External"/><Relationship Id="rId7" Type="http://schemas.openxmlformats.org/officeDocument/2006/relationships/hyperlink" Target="https://portal.eias.ru/Portal/DownloadPage.aspx?type=12&amp;guid=ff220950-82d1-4d1f-8a71-986a6f24acd5" TargetMode="External"/><Relationship Id="rId8" Type="http://schemas.openxmlformats.org/officeDocument/2006/relationships/hyperlink" Target="https://portal.eias.ru/Portal/DownloadPage.aspx?type=12&amp;guid=ff220950-82d1-4d1f-8a71-986a6f24acd5" TargetMode="External"/><Relationship Id="rId9" Type="http://schemas.openxmlformats.org/officeDocument/2006/relationships/hyperlink" Target="https://portal.eias.ru/Portal/DownloadPage.aspx?type=12&amp;guid=ff220950-82d1-4d1f-8a71-986a6f24acd5" TargetMode="External"/><Relationship Id="rId10" Type="http://schemas.openxmlformats.org/officeDocument/2006/relationships/hyperlink" Target="https://portal.eias.ru/Portal/DownloadPage.aspx?type=12&amp;guid=ff220950-82d1-4d1f-8a71-986a6f24acd5" TargetMode="External"/><Relationship Id="rId11" Type="http://schemas.openxmlformats.org/officeDocument/2006/relationships/hyperlink" Target="https://portal.eias.ru/Portal/DownloadPage.aspx?type=12&amp;guid=ff220950-82d1-4d1f-8a71-986a6f24acd5" TargetMode="External"/><Relationship Id="rId12" Type="http://schemas.openxmlformats.org/officeDocument/2006/relationships/hyperlink" Target="https://portal.eias.ru/Portal/DownloadPage.aspx?type=12&amp;guid=ff220950-82d1-4d1f-8a71-986a6f24acd5" TargetMode="External"/><Relationship Id="rId13" Type="http://schemas.openxmlformats.org/officeDocument/2006/relationships/hyperlink" Target="https://portal.eias.ru/Portal/DownloadPage.aspx?type=12&amp;guid=ff220950-82d1-4d1f-8a71-986a6f24acd5" TargetMode="External"/><Relationship Id="rId14" Type="http://schemas.openxmlformats.org/officeDocument/2006/relationships/hyperlink" Target="https://portal.eias.ru/Portal/DownloadPage.aspx?type=12&amp;guid=ff220950-82d1-4d1f-8a71-986a6f24acd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C5567-204E-6495-B698-AE87DD45832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C66E8-C156-9FF8-A548-AB8D85CF2FA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87</v>
      </c>
      <c r="H1" s="490" t="s">
        <v>88</v>
      </c>
      <c r="I1" s="490" t="s">
        <v>89</v>
      </c>
      <c r="P1" s="490" t="s">
        <v>87</v>
      </c>
      <c r="Q1" s="490" t="s">
        <v>88</v>
      </c>
      <c r="R1" s="490" t="s">
        <v>89</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417</v>
      </c>
      <c r="F4" s="2239"/>
      <c r="G4" s="2240"/>
      <c r="H4" s="2240"/>
      <c r="I4" s="2241"/>
      <c r="J4" s="492"/>
      <c r="K4" s="454"/>
      <c r="L4" s="454"/>
      <c r="W4" s="448">
        <v>22</v>
      </c>
    </row>
    <row s="1636" customFormat="1" customHeight="1" ht="18">
      <c r="A5" s="760"/>
      <c r="D5" s="823"/>
      <c r="E5" s="2215" t="str">
        <f>IF(org=0,"Не определено",org)</f>
        <v>АО "Мурманэнергосбыт"</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329</v>
      </c>
      <c r="F7" s="2209"/>
      <c r="G7" s="2210"/>
      <c r="H7" s="2210"/>
      <c r="I7" s="2210"/>
      <c r="J7" s="2210"/>
      <c r="K7" s="2210"/>
      <c r="L7" s="2224" t="s">
        <v>330</v>
      </c>
      <c r="W7" s="448">
        <v>14</v>
      </c>
    </row>
    <row customHeight="1" ht="48.29999999999999">
      <c r="D8" s="451"/>
      <c r="E8" s="474" t="s">
        <v>92</v>
      </c>
      <c r="F8" s="824"/>
      <c r="G8" s="466" t="s">
        <v>90</v>
      </c>
      <c r="H8" s="466" t="s">
        <v>91</v>
      </c>
      <c r="I8" s="415" t="s">
        <v>89</v>
      </c>
      <c r="J8" s="415" t="s">
        <v>418</v>
      </c>
      <c r="K8" s="415" t="s">
        <v>419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420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28</v>
      </c>
      <c r="L12" s="2242"/>
      <c r="M12" s="512"/>
      <c r="N12" s="512"/>
      <c r="O12" s="512"/>
      <c r="P12" s="517" t="s">
        <v>421</v>
      </c>
      <c r="Q12" s="517" t="s">
        <v>422</v>
      </c>
      <c r="R12" s="518" t="s">
        <v>423</v>
      </c>
      <c r="S12" s="512" t="s">
        <v>424</v>
      </c>
      <c r="T12" s="512"/>
      <c r="U12" s="512"/>
      <c r="V12" s="512"/>
      <c r="W12" s="481">
        <v>14</v>
      </c>
    </row>
    <row customHeight="1" ht="15.75">
      <c r="A13" s="2100"/>
      <c r="B13" s="506"/>
      <c r="D13" s="507"/>
      <c r="E13" s="406"/>
      <c r="F13" s="530"/>
      <c r="G13" s="417" t="s">
        <v>106</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86</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D5638-59B5-2CC8-4828-9A57C29841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426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428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430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431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432</v>
      </c>
      <c r="M6" s="538"/>
      <c r="P6" s="2258">
        <v>1</v>
      </c>
      <c r="Q6" s="1306"/>
      <c r="R6" s="357"/>
      <c r="S6" s="1310">
        <f>$I6</f>
      </c>
      <c r="T6" s="286" t="s">
        <v>433</v>
      </c>
      <c r="U6" s="301"/>
      <c r="V6" s="2246"/>
      <c r="W6" s="2247"/>
      <c r="X6" s="2247"/>
      <c r="Y6" s="2247"/>
      <c r="Z6" s="2247"/>
      <c r="AA6" s="2247"/>
      <c r="AB6" s="2247"/>
      <c r="AC6" s="2248"/>
      <c r="AD6" s="2246"/>
      <c r="AE6" s="2247"/>
      <c r="AF6" s="2247"/>
      <c r="AG6" s="2247"/>
      <c r="AH6" s="2247"/>
      <c r="AI6" s="2247"/>
      <c r="AJ6" s="2247"/>
      <c r="AK6" s="2247"/>
      <c r="AL6" s="2248"/>
      <c r="AM6" s="1259" t="s">
        <v>434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435</v>
      </c>
      <c r="M7" s="538"/>
      <c r="N7" s="1367"/>
      <c r="P7" s="2258"/>
      <c r="Q7" s="2258">
        <v>1</v>
      </c>
      <c r="R7" s="358"/>
      <c r="S7" s="1310">
        <f>$J7</f>
      </c>
      <c r="T7" s="287" t="s">
        <v>436</v>
      </c>
      <c r="U7" s="301"/>
      <c r="V7" s="2246"/>
      <c r="W7" s="2247"/>
      <c r="X7" s="2247"/>
      <c r="Y7" s="2247"/>
      <c r="Z7" s="2247"/>
      <c r="AA7" s="2247"/>
      <c r="AB7" s="2247"/>
      <c r="AC7" s="2248"/>
      <c r="AD7" s="2246"/>
      <c r="AE7" s="2247"/>
      <c r="AF7" s="2247"/>
      <c r="AG7" s="2247"/>
      <c r="AH7" s="2247"/>
      <c r="AI7" s="2247"/>
      <c r="AJ7" s="2247"/>
      <c r="AK7" s="2247"/>
      <c r="AL7" s="2248"/>
      <c r="AM7" s="1259" t="s">
        <v>437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438</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440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441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442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190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191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443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444</v>
      </c>
      <c r="P22" s="1363"/>
      <c r="Q22" s="1372"/>
      <c r="R22" s="1372"/>
      <c r="S22" s="730"/>
      <c r="T22" s="1161" t="s">
        <v>445</v>
      </c>
      <c r="AA22" s="187" t="s">
        <v>446</v>
      </c>
      <c r="AC22" s="187" t="s">
        <v>447</v>
      </c>
      <c r="AD22" s="1161" t="s">
        <v>445</v>
      </c>
      <c r="AI22" s="187" t="s">
        <v>448</v>
      </c>
      <c r="AK22" s="187" t="s">
        <v>447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"Мурманэнергосбыт"</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449</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450</v>
      </c>
      <c r="T31" s="2251"/>
      <c r="U31" s="1373"/>
      <c r="V31" s="2252" t="str">
        <f>IF(TITLE_NUMBER_PR_CHANGE="",IF(TITLE_NUMBER_PR="","",TITLE_NUMBER_PR),TITLE_NUMBER_PR_CHANGE)</f>
        <v>53/110</v>
      </c>
      <c r="W31" s="2252"/>
      <c r="X31" s="2252"/>
      <c r="Y31" s="2252"/>
      <c r="Z31" s="2252"/>
      <c r="AA31" s="2252"/>
      <c r="AB31" s="2252"/>
      <c r="AC31" s="327"/>
      <c r="AD31" s="2252" t="str">
        <f>IF(TITLE_NUMBER_PR_CHANGE="",IF(TITLE_NUMBER_PR="","",TITLE_NUMBER_PR),TITLE_NUMBER_PR_CHANGE)</f>
        <v>53/110</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https://npa.gov-murman.ru/bitrix/components/b1team/govmurman.element.file/download.php?ID=559439&amp;FID=881211</v>
      </c>
      <c r="W32" s="2252"/>
      <c r="X32" s="2252"/>
      <c r="Y32" s="2252"/>
      <c r="Z32" s="2252"/>
      <c r="AA32" s="2252"/>
      <c r="AB32" s="2252"/>
      <c r="AC32" s="327"/>
      <c r="AD32" s="2252" t="str">
        <f>IF(TITLE_IST_PUB_CHANGE="",IF(TITLE_IST_PUB="","",TITLE_IST_PUB),TITLE_IST_PUB_CHANGE)</f>
        <v>https://npa.gov-murman.ru/bitrix/components/b1team/govmurman.element.file/download.php?ID=559439&amp;FID=881211</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451</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452</v>
      </c>
      <c r="T35" s="2251"/>
      <c r="U35" s="1373"/>
      <c r="V35" s="2252" t="str">
        <f>IF(TITLE_NUMBER_PR_CHANGE="",IF(TITLE_NUMBER_PR="","",TITLE_NUMBER_PR),TITLE_NUMBER_PR_CHANGE)</f>
        <v>53/110</v>
      </c>
      <c r="W35" s="2252"/>
      <c r="X35" s="2252"/>
      <c r="Y35" s="2252"/>
      <c r="Z35" s="2252"/>
      <c r="AA35" s="2252"/>
      <c r="AB35" s="2252"/>
      <c r="AC35" s="327"/>
      <c r="AD35" s="2252" t="str">
        <f>IF(TITLE_NUMBER_PR_CHANGE="",IF(TITLE_NUMBER_PR="","",TITLE_NUMBER_PR),TITLE_NUMBER_PR_CHANGE)</f>
        <v>53/110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453</v>
      </c>
      <c r="AD36" s="327"/>
      <c r="AE36" s="327"/>
      <c r="AF36" s="327"/>
      <c r="AG36" s="327"/>
      <c r="AH36" s="327"/>
      <c r="AI36" s="327"/>
      <c r="AJ36" s="327"/>
      <c r="AK36" s="279" t="s">
        <v>453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330</v>
      </c>
      <c r="AS38" s="1156">
        <v>14</v>
      </c>
    </row>
    <row customHeight="1" ht="14.699999999999998">
      <c r="Q39" s="377"/>
      <c r="R39" s="377"/>
      <c r="S39" s="2274" t="s">
        <v>92</v>
      </c>
      <c r="T39" s="2210" t="s">
        <v>454</v>
      </c>
      <c r="U39" s="302"/>
      <c r="V39" s="2275" t="s">
        <v>455</v>
      </c>
      <c r="W39" s="2276"/>
      <c r="X39" s="2276"/>
      <c r="Y39" s="2276"/>
      <c r="Z39" s="2276"/>
      <c r="AA39" s="2276"/>
      <c r="AB39" s="2277"/>
      <c r="AC39" s="2278" t="s">
        <v>456</v>
      </c>
      <c r="AD39" s="2275" t="s">
        <v>455</v>
      </c>
      <c r="AE39" s="2276"/>
      <c r="AF39" s="2276"/>
      <c r="AG39" s="2276"/>
      <c r="AH39" s="2276"/>
      <c r="AI39" s="2276"/>
      <c r="AJ39" s="2277"/>
      <c r="AK39" s="2278" t="s">
        <v>457</v>
      </c>
      <c r="AL39" s="2281" t="s">
        <v>458</v>
      </c>
      <c r="AM39" s="2128"/>
      <c r="AS39" s="1156">
        <v>14</v>
      </c>
    </row>
    <row customHeight="1" ht="35.699999999999996">
      <c r="Q40" s="377"/>
      <c r="R40" s="377"/>
      <c r="S40" s="2274"/>
      <c r="T40" s="2210"/>
      <c r="U40" s="1032"/>
      <c r="V40" s="2261" t="s">
        <v>459</v>
      </c>
      <c r="W40" s="2611" t="s">
        <v>460</v>
      </c>
      <c r="X40" s="2263" t="s">
        <v>461</v>
      </c>
      <c r="Y40" s="2264"/>
      <c r="Z40" s="2263" t="s">
        <v>462</v>
      </c>
      <c r="AA40" s="2270"/>
      <c r="AB40" s="2264"/>
      <c r="AC40" s="2279"/>
      <c r="AD40" s="2261" t="s">
        <v>459</v>
      </c>
      <c r="AE40" s="2284" t="s">
        <v>460</v>
      </c>
      <c r="AF40" s="2263" t="s">
        <v>461</v>
      </c>
      <c r="AG40" s="2264"/>
      <c r="AH40" s="2263" t="s">
        <v>462</v>
      </c>
      <c r="AI40" s="2270"/>
      <c r="AJ40" s="2264"/>
      <c r="AK40" s="2279"/>
      <c r="AL40" s="2282"/>
      <c r="AM40" s="2128"/>
      <c r="AS40" s="1156">
        <v>34</v>
      </c>
    </row>
    <row customHeight="1" ht="35.699999999999996">
      <c r="A41" s="1371"/>
      <c r="B41" s="1371" t="s">
        <v>139</v>
      </c>
      <c r="C41" s="1371" t="s">
        <v>140</v>
      </c>
      <c r="D41" s="1371" t="s">
        <v>141</v>
      </c>
      <c r="E41" s="1365" t="s">
        <v>463</v>
      </c>
      <c r="F41" s="1365" t="s">
        <v>464</v>
      </c>
      <c r="G41" s="1365" t="s">
        <v>465</v>
      </c>
      <c r="H41" s="1365" t="s">
        <v>466</v>
      </c>
      <c r="I41" s="1365" t="s">
        <v>467</v>
      </c>
      <c r="J41" s="1365" t="s">
        <v>468</v>
      </c>
      <c r="K41" s="1365" t="s">
        <v>469</v>
      </c>
      <c r="L41" s="1365" t="s">
        <v>444</v>
      </c>
      <c r="Q41" s="377"/>
      <c r="R41" s="377"/>
      <c r="S41" s="2274"/>
      <c r="T41" s="2210"/>
      <c r="U41" s="303"/>
      <c r="V41" s="2262"/>
      <c r="W41" s="2285"/>
      <c r="X41" s="1223" t="s">
        <v>470</v>
      </c>
      <c r="Y41" s="1223" t="s">
        <v>471</v>
      </c>
      <c r="Z41" s="1222" t="s">
        <v>472</v>
      </c>
      <c r="AA41" s="2271" t="s">
        <v>473</v>
      </c>
      <c r="AB41" s="2272"/>
      <c r="AC41" s="2280"/>
      <c r="AD41" s="2262"/>
      <c r="AE41" s="2285"/>
      <c r="AF41" s="1223" t="s">
        <v>470</v>
      </c>
      <c r="AG41" s="1223" t="s">
        <v>471</v>
      </c>
      <c r="AH41" s="1314" t="s">
        <v>472</v>
      </c>
      <c r="AI41" s="2271" t="s">
        <v>473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426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427</v>
      </c>
      <c r="AO44" s="501"/>
      <c r="AP44" s="501" t="str">
        <f>IF(T44="","",T44)</f>
        <v>Территория действия тарифа</v>
      </c>
      <c r="AQ44" s="501"/>
      <c r="AR44" s="501"/>
      <c r="AS44" s="1156">
        <v>23</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428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429</v>
      </c>
      <c r="AO45" s="501"/>
      <c r="AP45" s="501" t="str">
        <f>IF(T45="","",T45)</f>
        <v>Наименование системы теплоснабжения </v>
      </c>
      <c r="AQ45" s="501"/>
      <c r="AR45" s="501"/>
      <c r="AS45" s="1156">
        <v>23</v>
      </c>
    </row>
    <row customHeight="1" ht="24">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430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431</v>
      </c>
      <c r="AO46" s="501"/>
      <c r="AP46" s="501" t="str">
        <f>IF(T46="","",T46)</f>
        <v>Источник тепловой энергии  </v>
      </c>
      <c r="AQ46" s="501"/>
      <c r="AR46" s="501"/>
      <c r="AS46" s="1156">
        <v>23</v>
      </c>
    </row>
    <row customHeight="1" ht="49.5">
      <c r="A47" s="1364" t="s">
        <v>160</v>
      </c>
      <c r="B47" s="1364" t="s">
        <v>161</v>
      </c>
      <c r="C47" s="1364" t="s">
        <v>162</v>
      </c>
      <c r="D47" s="1364" t="s">
        <v>163</v>
      </c>
      <c r="E47" s="2260"/>
      <c r="F47" s="2260"/>
      <c r="G47" s="2260"/>
      <c r="H47" s="2260"/>
      <c r="I47" s="2257" t="str">
        <f>S46&amp;".1"</f>
        <v>....1</v>
      </c>
      <c r="J47" s="1364"/>
      <c r="K47" s="1364"/>
      <c r="L47" s="1365" t="s">
        <v>432</v>
      </c>
      <c r="P47" s="2258">
        <v>1</v>
      </c>
      <c r="Q47" s="1221"/>
      <c r="R47" s="357"/>
      <c r="S47" s="1225" t="str">
        <f>$I47</f>
        <v>....1</v>
      </c>
      <c r="T47" s="286" t="s">
        <v>433</v>
      </c>
      <c r="U47" s="301"/>
      <c r="V47" s="2246"/>
      <c r="W47" s="2247"/>
      <c r="X47" s="2247"/>
      <c r="Y47" s="2247"/>
      <c r="Z47" s="2247"/>
      <c r="AA47" s="2247"/>
      <c r="AB47" s="2247"/>
      <c r="AC47" s="2248"/>
      <c r="AD47" s="2246"/>
      <c r="AE47" s="2247"/>
      <c r="AF47" s="2247"/>
      <c r="AG47" s="2247"/>
      <c r="AH47" s="2247"/>
      <c r="AI47" s="2247"/>
      <c r="AJ47" s="2247"/>
      <c r="AK47" s="2247"/>
      <c r="AL47" s="2248"/>
      <c r="AM47" s="1259" t="s">
        <v>434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160</v>
      </c>
      <c r="B48" s="1364" t="s">
        <v>161</v>
      </c>
      <c r="C48" s="1364" t="s">
        <v>162</v>
      </c>
      <c r="D48" s="1364" t="s">
        <v>163</v>
      </c>
      <c r="E48" s="2260"/>
      <c r="F48" s="2260"/>
      <c r="G48" s="2260"/>
      <c r="H48" s="2260"/>
      <c r="I48" s="2287"/>
      <c r="J48" s="2257" t="str">
        <f>I47&amp;".1"</f>
        <v>....1.1</v>
      </c>
      <c r="K48" s="1364"/>
      <c r="L48" s="1365" t="s">
        <v>435</v>
      </c>
      <c r="P48" s="2258"/>
      <c r="Q48" s="2258">
        <v>1</v>
      </c>
      <c r="R48" s="358"/>
      <c r="S48" s="1225" t="str">
        <f>$J48</f>
        <v>....1.1</v>
      </c>
      <c r="T48" s="287" t="s">
        <v>436</v>
      </c>
      <c r="U48" s="301"/>
      <c r="V48" s="2246"/>
      <c r="W48" s="2247"/>
      <c r="X48" s="2247"/>
      <c r="Y48" s="2247"/>
      <c r="Z48" s="2247"/>
      <c r="AA48" s="2247"/>
      <c r="AB48" s="2247"/>
      <c r="AC48" s="2248"/>
      <c r="AD48" s="2246"/>
      <c r="AE48" s="2247"/>
      <c r="AF48" s="2247"/>
      <c r="AG48" s="2247"/>
      <c r="AH48" s="2247"/>
      <c r="AI48" s="2247"/>
      <c r="AJ48" s="2247"/>
      <c r="AK48" s="2247"/>
      <c r="AL48" s="2248"/>
      <c r="AM48" s="1259" t="s">
        <v>437</v>
      </c>
      <c r="AO48" s="501"/>
      <c r="AP48" s="501" t="str">
        <f>IF(T48="","",T48)</f>
        <v>Группа потребителей</v>
      </c>
      <c r="AQ48" s="501"/>
      <c r="AR48" s="501"/>
      <c r="AS48" s="1156">
        <v>23</v>
      </c>
    </row>
    <row customHeight="1" ht="24">
      <c r="A49" s="1364" t="s">
        <v>160</v>
      </c>
      <c r="B49" s="1364" t="s">
        <v>161</v>
      </c>
      <c r="C49" s="1364" t="s">
        <v>162</v>
      </c>
      <c r="D49" s="1364" t="s">
        <v>163</v>
      </c>
      <c r="E49" s="2260"/>
      <c r="F49" s="2260"/>
      <c r="G49" s="2260"/>
      <c r="H49" s="2260"/>
      <c r="I49" s="2287"/>
      <c r="J49" s="2287"/>
      <c r="K49" s="2257" t="str">
        <f>J48&amp;".1"</f>
        <v>....1.1.1</v>
      </c>
      <c r="L49" s="1365" t="s">
        <v>438</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439</v>
      </c>
      <c r="AN49" s="512">
        <f>STRCHECKDATE(V50:AL50)</f>
      </c>
      <c r="AO49" s="501"/>
      <c r="AP49" s="501" t="str">
        <f>IF(T49="","",T49)</f>
        <v/>
      </c>
      <c r="AQ49" s="501"/>
      <c r="AR49" s="501"/>
      <c r="AS49" s="1156">
        <v>23</v>
      </c>
    </row>
    <row customHeight="1" ht="1.05">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440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221"/>
      <c r="R52" s="357"/>
      <c r="S52" s="1279"/>
      <c r="T52" s="288" t="s">
        <v>441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442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189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190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191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723612-3488-0B78-626A-7542E4BF877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430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431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432</v>
      </c>
      <c r="M6" s="538"/>
      <c r="P6" s="2258">
        <v>1</v>
      </c>
      <c r="Q6" s="1332"/>
      <c r="R6" s="357"/>
      <c r="S6" s="1337">
        <f>$I6</f>
      </c>
      <c r="T6" s="286" t="s">
        <v>433</v>
      </c>
      <c r="U6" s="301"/>
      <c r="V6" s="2246"/>
      <c r="W6" s="2247"/>
      <c r="X6" s="2247"/>
      <c r="Y6" s="2247"/>
      <c r="Z6" s="2247"/>
      <c r="AA6" s="2247"/>
      <c r="AB6" s="2247"/>
      <c r="AC6" s="2248"/>
      <c r="AD6" s="2246"/>
      <c r="AE6" s="2247"/>
      <c r="AF6" s="2247"/>
      <c r="AG6" s="2247"/>
      <c r="AH6" s="2247"/>
      <c r="AI6" s="2247"/>
      <c r="AJ6" s="2247"/>
      <c r="AK6" s="2247"/>
      <c r="AL6" s="2248"/>
      <c r="AM6" s="1259" t="s">
        <v>434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435</v>
      </c>
      <c r="M7" s="538"/>
      <c r="N7" s="1367"/>
      <c r="P7" s="2258"/>
      <c r="Q7" s="2258">
        <v>1</v>
      </c>
      <c r="R7" s="358"/>
      <c r="S7" s="1337">
        <f>$J7</f>
      </c>
      <c r="T7" s="287" t="s">
        <v>436</v>
      </c>
      <c r="U7" s="301"/>
      <c r="V7" s="2246"/>
      <c r="W7" s="2247"/>
      <c r="X7" s="2247"/>
      <c r="Y7" s="2247"/>
      <c r="Z7" s="2247"/>
      <c r="AA7" s="2247"/>
      <c r="AB7" s="2247"/>
      <c r="AC7" s="2248"/>
      <c r="AD7" s="2246"/>
      <c r="AE7" s="2247"/>
      <c r="AF7" s="2247"/>
      <c r="AG7" s="2247"/>
      <c r="AH7" s="2247"/>
      <c r="AI7" s="2247"/>
      <c r="AJ7" s="2247"/>
      <c r="AK7" s="2247"/>
      <c r="AL7" s="2248"/>
      <c r="AM7" s="1259" t="s">
        <v>437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438</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440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441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442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190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191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444</v>
      </c>
      <c r="P22" s="1363"/>
      <c r="Q22" s="1372"/>
      <c r="R22" s="1372"/>
      <c r="S22" s="730"/>
      <c r="T22" s="1161" t="s">
        <v>445</v>
      </c>
      <c r="AA22" s="187" t="s">
        <v>446</v>
      </c>
      <c r="AC22" s="187" t="s">
        <v>447</v>
      </c>
      <c r="AD22" s="1161" t="s">
        <v>445</v>
      </c>
      <c r="AI22" s="187" t="s">
        <v>448</v>
      </c>
      <c r="AK22" s="187" t="s">
        <v>447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"Мурманэнергосбыт"</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449</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450</v>
      </c>
      <c r="T31" s="2251"/>
      <c r="U31" s="1373"/>
      <c r="V31" s="2252" t="str">
        <f>IF(TITLE_NUMBER_PR_CHANGE="",IF(TITLE_NUMBER_PR="","",TITLE_NUMBER_PR),TITLE_NUMBER_PR_CHANGE)</f>
        <v>53/110</v>
      </c>
      <c r="W31" s="2252"/>
      <c r="X31" s="2252"/>
      <c r="Y31" s="2252"/>
      <c r="Z31" s="2252"/>
      <c r="AA31" s="2252"/>
      <c r="AB31" s="2252"/>
      <c r="AC31" s="327"/>
      <c r="AD31" s="2252" t="str">
        <f>IF(TITLE_NUMBER_PR_CHANGE="",IF(TITLE_NUMBER_PR="","",TITLE_NUMBER_PR),TITLE_NUMBER_PR_CHANGE)</f>
        <v>53/110</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https://npa.gov-murman.ru/bitrix/components/b1team/govmurman.element.file/download.php?ID=559439&amp;FID=881211</v>
      </c>
      <c r="W32" s="2252"/>
      <c r="X32" s="2252"/>
      <c r="Y32" s="2252"/>
      <c r="Z32" s="2252"/>
      <c r="AA32" s="2252"/>
      <c r="AB32" s="2252"/>
      <c r="AC32" s="327"/>
      <c r="AD32" s="2252" t="str">
        <f>IF(TITLE_IST_PUB_CHANGE="",IF(TITLE_IST_PUB="","",TITLE_IST_PUB),TITLE_IST_PUB_CHANGE)</f>
        <v>https://npa.gov-murman.ru/bitrix/components/b1team/govmurman.element.file/download.php?ID=559439&amp;FID=881211</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451</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452</v>
      </c>
      <c r="T35" s="2251"/>
      <c r="U35" s="1373"/>
      <c r="V35" s="2252" t="str">
        <f>IF(TITLE_NUMBER_PR_CHANGE="",IF(TITLE_NUMBER_PR="","",TITLE_NUMBER_PR),TITLE_NUMBER_PR_CHANGE)</f>
        <v>53/110</v>
      </c>
      <c r="W35" s="2252"/>
      <c r="X35" s="2252"/>
      <c r="Y35" s="2252"/>
      <c r="Z35" s="2252"/>
      <c r="AA35" s="2252"/>
      <c r="AB35" s="2252"/>
      <c r="AC35" s="327"/>
      <c r="AD35" s="2252" t="str">
        <f>IF(TITLE_NUMBER_PR_CHANGE="",IF(TITLE_NUMBER_PR="","",TITLE_NUMBER_PR),TITLE_NUMBER_PR_CHANGE)</f>
        <v>53/110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453</v>
      </c>
      <c r="AD36" s="327"/>
      <c r="AE36" s="327"/>
      <c r="AF36" s="327"/>
      <c r="AG36" s="327"/>
      <c r="AH36" s="327"/>
      <c r="AI36" s="327"/>
      <c r="AJ36" s="327"/>
      <c r="AK36" s="279" t="s">
        <v>453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330</v>
      </c>
      <c r="AS38" s="1156">
        <v>14</v>
      </c>
    </row>
    <row customHeight="1" ht="14.699999999999998">
      <c r="Q39" s="377"/>
      <c r="R39" s="377"/>
      <c r="S39" s="2274" t="s">
        <v>92</v>
      </c>
      <c r="T39" s="2210" t="s">
        <v>454</v>
      </c>
      <c r="U39" s="302"/>
      <c r="V39" s="2275" t="s">
        <v>455</v>
      </c>
      <c r="W39" s="2276"/>
      <c r="X39" s="2276"/>
      <c r="Y39" s="2276"/>
      <c r="Z39" s="2276"/>
      <c r="AA39" s="2276"/>
      <c r="AB39" s="2277"/>
      <c r="AC39" s="2278" t="s">
        <v>456</v>
      </c>
      <c r="AD39" s="2275" t="s">
        <v>455</v>
      </c>
      <c r="AE39" s="2276"/>
      <c r="AF39" s="2276"/>
      <c r="AG39" s="2276"/>
      <c r="AH39" s="2276"/>
      <c r="AI39" s="2276"/>
      <c r="AJ39" s="2277"/>
      <c r="AK39" s="2278" t="s">
        <v>457</v>
      </c>
      <c r="AL39" s="2281" t="s">
        <v>458</v>
      </c>
      <c r="AM39" s="2128"/>
      <c r="AS39" s="1156">
        <v>14</v>
      </c>
    </row>
    <row customHeight="1" ht="35.699999999999996">
      <c r="Q40" s="377"/>
      <c r="R40" s="377"/>
      <c r="S40" s="2274"/>
      <c r="T40" s="2210"/>
      <c r="U40" s="1032"/>
      <c r="V40" s="2261" t="s">
        <v>459</v>
      </c>
      <c r="W40" s="2284" t="s">
        <v>460</v>
      </c>
      <c r="X40" s="2263" t="s">
        <v>461</v>
      </c>
      <c r="Y40" s="2264"/>
      <c r="Z40" s="2263" t="s">
        <v>474</v>
      </c>
      <c r="AA40" s="2270"/>
      <c r="AB40" s="2264"/>
      <c r="AC40" s="2279"/>
      <c r="AD40" s="2261" t="s">
        <v>459</v>
      </c>
      <c r="AE40" s="2284" t="s">
        <v>460</v>
      </c>
      <c r="AF40" s="2263" t="s">
        <v>461</v>
      </c>
      <c r="AG40" s="2264"/>
      <c r="AH40" s="2263" t="s">
        <v>462</v>
      </c>
      <c r="AI40" s="2270"/>
      <c r="AJ40" s="2264"/>
      <c r="AK40" s="2279"/>
      <c r="AL40" s="2282"/>
      <c r="AM40" s="2128"/>
      <c r="AS40" s="1156">
        <v>34</v>
      </c>
    </row>
    <row customHeight="1" ht="35.699999999999996">
      <c r="A41" s="1371"/>
      <c r="B41" s="1371" t="s">
        <v>139</v>
      </c>
      <c r="C41" s="1371" t="s">
        <v>140</v>
      </c>
      <c r="D41" s="1371" t="s">
        <v>141</v>
      </c>
      <c r="E41" s="1365" t="s">
        <v>463</v>
      </c>
      <c r="F41" s="1365" t="s">
        <v>464</v>
      </c>
      <c r="G41" s="1365" t="s">
        <v>465</v>
      </c>
      <c r="H41" s="1365" t="s">
        <v>466</v>
      </c>
      <c r="I41" s="1365" t="s">
        <v>467</v>
      </c>
      <c r="J41" s="1365" t="s">
        <v>468</v>
      </c>
      <c r="K41" s="1365" t="s">
        <v>469</v>
      </c>
      <c r="L41" s="1365" t="s">
        <v>444</v>
      </c>
      <c r="Q41" s="377"/>
      <c r="R41" s="377"/>
      <c r="S41" s="2274"/>
      <c r="T41" s="2210"/>
      <c r="U41" s="303"/>
      <c r="V41" s="2262"/>
      <c r="W41" s="2285"/>
      <c r="X41" s="1223" t="s">
        <v>470</v>
      </c>
      <c r="Y41" s="1223" t="s">
        <v>471</v>
      </c>
      <c r="Z41" s="1339" t="s">
        <v>472</v>
      </c>
      <c r="AA41" s="2271" t="s">
        <v>473</v>
      </c>
      <c r="AB41" s="2272"/>
      <c r="AC41" s="2280"/>
      <c r="AD41" s="2262"/>
      <c r="AE41" s="2285"/>
      <c r="AF41" s="1223" t="s">
        <v>470</v>
      </c>
      <c r="AG41" s="1223" t="s">
        <v>471</v>
      </c>
      <c r="AH41" s="1339" t="s">
        <v>472</v>
      </c>
      <c r="AI41" s="2271" t="s">
        <v>473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427</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429</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430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431</v>
      </c>
      <c r="AO46" s="501"/>
      <c r="AP46" s="501" t="str">
        <f>IF(T46="","",T46)</f>
        <v>Источник тепловой энергии  </v>
      </c>
      <c r="AQ46" s="501"/>
      <c r="AR46" s="501"/>
      <c r="AS46" s="1156">
        <v>21</v>
      </c>
    </row>
    <row customHeight="1" ht="49.5">
      <c r="A47" s="1364" t="s">
        <v>166</v>
      </c>
      <c r="B47" s="1364" t="s">
        <v>167</v>
      </c>
      <c r="C47" s="1364" t="s">
        <v>168</v>
      </c>
      <c r="D47" s="1364" t="s">
        <v>169</v>
      </c>
      <c r="E47" s="2260"/>
      <c r="F47" s="2260"/>
      <c r="G47" s="2260"/>
      <c r="H47" s="2260"/>
      <c r="I47" s="2257" t="str">
        <f>S46&amp;".1"</f>
        <v>....1</v>
      </c>
      <c r="J47" s="1364"/>
      <c r="K47" s="1364"/>
      <c r="L47" s="1365" t="s">
        <v>432</v>
      </c>
      <c r="P47" s="2258">
        <v>1</v>
      </c>
      <c r="Q47" s="1332"/>
      <c r="R47" s="357"/>
      <c r="S47" s="1337" t="str">
        <f>$I47</f>
        <v>....1</v>
      </c>
      <c r="T47" s="286" t="s">
        <v>433</v>
      </c>
      <c r="U47" s="301"/>
      <c r="V47" s="2246"/>
      <c r="W47" s="2247"/>
      <c r="X47" s="2247"/>
      <c r="Y47" s="2247"/>
      <c r="Z47" s="2247"/>
      <c r="AA47" s="2247"/>
      <c r="AB47" s="2247"/>
      <c r="AC47" s="2248"/>
      <c r="AD47" s="2246"/>
      <c r="AE47" s="2247"/>
      <c r="AF47" s="2247"/>
      <c r="AG47" s="2247"/>
      <c r="AH47" s="2247"/>
      <c r="AI47" s="2247"/>
      <c r="AJ47" s="2247"/>
      <c r="AK47" s="2247"/>
      <c r="AL47" s="2248"/>
      <c r="AM47" s="1259" t="s">
        <v>434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166</v>
      </c>
      <c r="B48" s="1364" t="s">
        <v>167</v>
      </c>
      <c r="C48" s="1364" t="s">
        <v>168</v>
      </c>
      <c r="D48" s="1364" t="s">
        <v>169</v>
      </c>
      <c r="E48" s="2260"/>
      <c r="F48" s="2260"/>
      <c r="G48" s="2260"/>
      <c r="H48" s="2260"/>
      <c r="I48" s="2287"/>
      <c r="J48" s="2257" t="str">
        <f>I47&amp;".1"</f>
        <v>....1.1</v>
      </c>
      <c r="K48" s="1364"/>
      <c r="L48" s="1365" t="s">
        <v>435</v>
      </c>
      <c r="P48" s="2258"/>
      <c r="Q48" s="2258">
        <v>1</v>
      </c>
      <c r="R48" s="358"/>
      <c r="S48" s="1337" t="str">
        <f>$J48</f>
        <v>....1.1</v>
      </c>
      <c r="T48" s="287" t="s">
        <v>436</v>
      </c>
      <c r="U48" s="301"/>
      <c r="V48" s="2246"/>
      <c r="W48" s="2247"/>
      <c r="X48" s="2247"/>
      <c r="Y48" s="2247"/>
      <c r="Z48" s="2247"/>
      <c r="AA48" s="2247"/>
      <c r="AB48" s="2247"/>
      <c r="AC48" s="2248"/>
      <c r="AD48" s="2246"/>
      <c r="AE48" s="2247"/>
      <c r="AF48" s="2247"/>
      <c r="AG48" s="2247"/>
      <c r="AH48" s="2247"/>
      <c r="AI48" s="2247"/>
      <c r="AJ48" s="2247"/>
      <c r="AK48" s="2247"/>
      <c r="AL48" s="2248"/>
      <c r="AM48" s="1259" t="s">
        <v>437</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....1.1.1</v>
      </c>
      <c r="L49" s="1365" t="s">
        <v>438</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439</v>
      </c>
      <c r="AN49" s="512">
        <f>STRCHECKDATE(V50:AL50)</f>
      </c>
      <c r="AO49" s="501"/>
      <c r="AP49" s="501" t="str">
        <f>IF(T49="","",T49)</f>
        <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9" t="s">
        <v>440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288" t="s">
        <v>441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279"/>
      <c r="T53" s="366" t="s">
        <v>442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189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190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191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EE9A15-10C8-D82A-26E8-62CED934403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426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428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430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431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432</v>
      </c>
      <c r="M6" s="1636"/>
      <c r="P6" s="2258">
        <v>1</v>
      </c>
      <c r="Q6" s="1955"/>
      <c r="R6" s="357"/>
      <c r="S6" s="1959">
        <f>$I6</f>
      </c>
      <c r="T6" s="286" t="s">
        <v>433</v>
      </c>
      <c r="U6" s="301"/>
      <c r="V6" s="2246"/>
      <c r="W6" s="2247"/>
      <c r="X6" s="2247"/>
      <c r="Y6" s="2247"/>
      <c r="Z6" s="2247"/>
      <c r="AA6" s="2247"/>
      <c r="AB6" s="2247"/>
      <c r="AC6" s="2248"/>
      <c r="AD6" s="2246"/>
      <c r="AE6" s="2247"/>
      <c r="AF6" s="2247"/>
      <c r="AG6" s="2247"/>
      <c r="AH6" s="2247"/>
      <c r="AI6" s="2247"/>
      <c r="AJ6" s="2247"/>
      <c r="AK6" s="2247"/>
      <c r="AL6" s="2248"/>
      <c r="AM6" s="1259" t="s">
        <v>434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435</v>
      </c>
      <c r="M7" s="1636"/>
      <c r="N7" s="1632"/>
      <c r="P7" s="2258"/>
      <c r="Q7" s="2258">
        <v>1</v>
      </c>
      <c r="R7" s="358"/>
      <c r="S7" s="1959">
        <f>$J7</f>
      </c>
      <c r="T7" s="287" t="s">
        <v>436</v>
      </c>
      <c r="U7" s="301"/>
      <c r="V7" s="2246"/>
      <c r="W7" s="2247"/>
      <c r="X7" s="2247"/>
      <c r="Y7" s="2247"/>
      <c r="Z7" s="2247"/>
      <c r="AA7" s="2247"/>
      <c r="AB7" s="2247"/>
      <c r="AC7" s="2248"/>
      <c r="AD7" s="2246"/>
      <c r="AE7" s="2247"/>
      <c r="AF7" s="2247"/>
      <c r="AG7" s="2247"/>
      <c r="AH7" s="2247"/>
      <c r="AI7" s="2247"/>
      <c r="AJ7" s="2247"/>
      <c r="AK7" s="2247"/>
      <c r="AL7" s="2248"/>
      <c r="AM7" s="1259" t="s">
        <v>437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438</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440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441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442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189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190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191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443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444</v>
      </c>
      <c r="P22" s="1363"/>
      <c r="Q22" s="1372"/>
      <c r="R22" s="1372"/>
      <c r="S22" s="730"/>
      <c r="T22" s="1367" t="s">
        <v>445</v>
      </c>
      <c r="AA22" s="596" t="s">
        <v>446</v>
      </c>
      <c r="AC22" s="596" t="s">
        <v>447</v>
      </c>
      <c r="AD22" s="1367" t="s">
        <v>445</v>
      </c>
      <c r="AI22" s="596" t="s">
        <v>448</v>
      </c>
      <c r="AK22" s="596" t="s">
        <v>447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"Мурманэнергосбыт"</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1636"/>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449</v>
      </c>
      <c r="T30" s="2251"/>
      <c r="U30" s="1373"/>
      <c r="V30" s="2265" t="str">
        <f>IF(TITLE_DATE_PR_CHANGE="",IF(TITLE_DATE_PR="","",TITLE_DATE_PR),TITLE_DATE_PR_CHANGE)</f>
        <v>46010</v>
      </c>
      <c r="W30" s="2265"/>
      <c r="X30" s="2265"/>
      <c r="Y30" s="2265"/>
      <c r="Z30" s="2265"/>
      <c r="AA30" s="2265"/>
      <c r="AB30" s="2265"/>
      <c r="AC30" s="1636"/>
      <c r="AD30" s="2265" t="str">
        <f>IF(TITLE_DATE_PR_CHANGE="",IF(TITLE_DATE_PR="","",TITLE_DATE_PR),TITLE_DATE_PR_CHANGE)</f>
        <v>46010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450</v>
      </c>
      <c r="T31" s="2251"/>
      <c r="U31" s="1373"/>
      <c r="V31" s="2252" t="str">
        <f>IF(TITLE_NUMBER_PR_CHANGE="",IF(TITLE_NUMBER_PR="","",TITLE_NUMBER_PR),TITLE_NUMBER_PR_CHANGE)</f>
        <v>53/110</v>
      </c>
      <c r="W31" s="2252"/>
      <c r="X31" s="2252"/>
      <c r="Y31" s="2252"/>
      <c r="Z31" s="2252"/>
      <c r="AA31" s="2252"/>
      <c r="AB31" s="2252"/>
      <c r="AC31" s="1636"/>
      <c r="AD31" s="2252" t="str">
        <f>IF(TITLE_NUMBER_PR_CHANGE="",IF(TITLE_NUMBER_PR="","",TITLE_NUMBER_PR),TITLE_NUMBER_PR_CHANGE)</f>
        <v>53/110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https://npa.gov-murman.ru/bitrix/components/b1team/govmurman.element.file/download.php?ID=559439&amp;FID=881211</v>
      </c>
      <c r="W32" s="2252"/>
      <c r="X32" s="2252"/>
      <c r="Y32" s="2252"/>
      <c r="Z32" s="2252"/>
      <c r="AA32" s="2252"/>
      <c r="AB32" s="2252"/>
      <c r="AC32" s="1636"/>
      <c r="AD32" s="2252" t="str">
        <f>IF(TITLE_IST_PUB_CHANGE="",IF(TITLE_IST_PUB="","",TITLE_IST_PUB),TITLE_IST_PUB_CHANGE)</f>
        <v>https://npa.gov-murman.ru/bitrix/components/b1team/govmurman.element.file/download.php?ID=559439&amp;FID=881211</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451</v>
      </c>
      <c r="T34" s="2251"/>
      <c r="U34" s="1373"/>
      <c r="V34" s="2265" t="str">
        <f>IF(TITLE_DATE_PR_CHANGE="",IF(TITLE_DATE_PR="","",TITLE_DATE_PR),TITLE_DATE_PR_CHANGE)</f>
        <v>46010</v>
      </c>
      <c r="W34" s="2265"/>
      <c r="X34" s="2265"/>
      <c r="Y34" s="2265"/>
      <c r="Z34" s="2265"/>
      <c r="AA34" s="2265"/>
      <c r="AB34" s="2265"/>
      <c r="AC34" s="1636"/>
      <c r="AD34" s="2265" t="str">
        <f>IF(TITLE_DATE_PR_CHANGE="",IF(TITLE_DATE_PR="","",TITLE_DATE_PR),TITLE_DATE_PR_CHANGE)</f>
        <v>46010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452</v>
      </c>
      <c r="T35" s="2251"/>
      <c r="U35" s="1373"/>
      <c r="V35" s="2252" t="str">
        <f>IF(TITLE_NUMBER_PR_CHANGE="",IF(TITLE_NUMBER_PR="","",TITLE_NUMBER_PR),TITLE_NUMBER_PR_CHANGE)</f>
        <v>53/110</v>
      </c>
      <c r="W35" s="2252"/>
      <c r="X35" s="2252"/>
      <c r="Y35" s="2252"/>
      <c r="Z35" s="2252"/>
      <c r="AA35" s="2252"/>
      <c r="AB35" s="2252"/>
      <c r="AC35" s="1636"/>
      <c r="AD35" s="2252" t="str">
        <f>IF(TITLE_NUMBER_PR_CHANGE="",IF(TITLE_NUMBER_PR="","",TITLE_NUMBER_PR),TITLE_NUMBER_PR_CHANGE)</f>
        <v>53/110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453</v>
      </c>
      <c r="AD36" s="1636"/>
      <c r="AE36" s="1636"/>
      <c r="AF36" s="1636"/>
      <c r="AG36" s="1636"/>
      <c r="AH36" s="1636"/>
      <c r="AI36" s="1636"/>
      <c r="AJ36" s="1636"/>
      <c r="AK36" s="1643" t="s">
        <v>453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329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330</v>
      </c>
      <c r="AS38" s="1632">
        <v>14</v>
      </c>
    </row>
    <row customHeight="1" ht="14.699999999999998">
      <c r="Q39" s="377"/>
      <c r="R39" s="377"/>
      <c r="S39" s="2274" t="s">
        <v>92</v>
      </c>
      <c r="T39" s="2210" t="s">
        <v>454</v>
      </c>
      <c r="U39" s="338"/>
      <c r="V39" s="2275" t="s">
        <v>455</v>
      </c>
      <c r="W39" s="2276"/>
      <c r="X39" s="2276"/>
      <c r="Y39" s="2276"/>
      <c r="Z39" s="2276"/>
      <c r="AA39" s="2276"/>
      <c r="AB39" s="2277"/>
      <c r="AC39" s="2278" t="s">
        <v>456</v>
      </c>
      <c r="AD39" s="2275" t="s">
        <v>455</v>
      </c>
      <c r="AE39" s="2276"/>
      <c r="AF39" s="2276"/>
      <c r="AG39" s="2276"/>
      <c r="AH39" s="2276"/>
      <c r="AI39" s="2276"/>
      <c r="AJ39" s="2277"/>
      <c r="AK39" s="2278" t="s">
        <v>457</v>
      </c>
      <c r="AL39" s="2281" t="s">
        <v>458</v>
      </c>
      <c r="AM39" s="2128"/>
      <c r="AS39" s="1632">
        <v>14</v>
      </c>
    </row>
    <row customHeight="1" ht="35.699999999999996">
      <c r="Q40" s="377"/>
      <c r="R40" s="377"/>
      <c r="S40" s="2274"/>
      <c r="T40" s="2210"/>
      <c r="U40" s="1032"/>
      <c r="V40" s="2261" t="s">
        <v>459</v>
      </c>
      <c r="W40" s="2284" t="s">
        <v>460</v>
      </c>
      <c r="X40" s="2263" t="s">
        <v>461</v>
      </c>
      <c r="Y40" s="2264"/>
      <c r="Z40" s="2263" t="s">
        <v>474</v>
      </c>
      <c r="AA40" s="2270"/>
      <c r="AB40" s="2264"/>
      <c r="AC40" s="2279"/>
      <c r="AD40" s="2261" t="s">
        <v>459</v>
      </c>
      <c r="AE40" s="2284" t="s">
        <v>460</v>
      </c>
      <c r="AF40" s="2263" t="s">
        <v>461</v>
      </c>
      <c r="AG40" s="2264"/>
      <c r="AH40" s="2263" t="s">
        <v>462</v>
      </c>
      <c r="AI40" s="2270"/>
      <c r="AJ40" s="2264"/>
      <c r="AK40" s="2279"/>
      <c r="AL40" s="2282"/>
      <c r="AM40" s="2128"/>
      <c r="AS40" s="1632">
        <v>34</v>
      </c>
    </row>
    <row customHeight="1" ht="35.699999999999996">
      <c r="A41" s="1267"/>
      <c r="B41" s="1267" t="s">
        <v>139</v>
      </c>
      <c r="C41" s="1267" t="s">
        <v>140</v>
      </c>
      <c r="D41" s="1267" t="s">
        <v>141</v>
      </c>
      <c r="E41" s="1311" t="s">
        <v>463</v>
      </c>
      <c r="F41" s="1311" t="s">
        <v>464</v>
      </c>
      <c r="G41" s="1311" t="s">
        <v>465</v>
      </c>
      <c r="H41" s="1311" t="s">
        <v>466</v>
      </c>
      <c r="I41" s="1311" t="s">
        <v>467</v>
      </c>
      <c r="J41" s="1311" t="s">
        <v>468</v>
      </c>
      <c r="K41" s="1311" t="s">
        <v>469</v>
      </c>
      <c r="L41" s="1311" t="s">
        <v>444</v>
      </c>
      <c r="Q41" s="377"/>
      <c r="R41" s="377"/>
      <c r="S41" s="2274"/>
      <c r="T41" s="2210"/>
      <c r="U41" s="303"/>
      <c r="V41" s="2262"/>
      <c r="W41" s="2285"/>
      <c r="X41" s="1939" t="s">
        <v>470</v>
      </c>
      <c r="Y41" s="1939" t="s">
        <v>471</v>
      </c>
      <c r="Z41" s="1939" t="s">
        <v>472</v>
      </c>
      <c r="AA41" s="2271" t="s">
        <v>473</v>
      </c>
      <c r="AB41" s="2272"/>
      <c r="AC41" s="2280"/>
      <c r="AD41" s="2262"/>
      <c r="AE41" s="2285"/>
      <c r="AF41" s="1939" t="s">
        <v>470</v>
      </c>
      <c r="AG41" s="1939" t="s">
        <v>471</v>
      </c>
      <c r="AH41" s="1939" t="s">
        <v>472</v>
      </c>
      <c r="AI41" s="2271" t="s">
        <v>473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114</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241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241</v>
      </c>
      <c r="B44" s="1268" t="s">
        <v>242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426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427</v>
      </c>
      <c r="AO44" s="1625"/>
      <c r="AP44" s="1625" t="str">
        <f>IF(T44="","",T44)</f>
        <v>Территория действия тарифа</v>
      </c>
      <c r="AQ44" s="1625"/>
      <c r="AR44" s="1625"/>
      <c r="AS44" s="1632">
        <v>21</v>
      </c>
    </row>
    <row customHeight="1" ht="24">
      <c r="A45" s="1268" t="s">
        <v>241</v>
      </c>
      <c r="B45" s="1268" t="s">
        <v>242</v>
      </c>
      <c r="C45" s="1268" t="s">
        <v>243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428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429</v>
      </c>
      <c r="AO45" s="1625"/>
      <c r="AP45" s="1625" t="str">
        <f>IF(T45="","",T45)</f>
        <v>Наименование системы теплоснабжения </v>
      </c>
      <c r="AQ45" s="1625"/>
      <c r="AR45" s="1625"/>
      <c r="AS45" s="1632">
        <v>23</v>
      </c>
    </row>
    <row customHeight="1" ht="22.049999999999997">
      <c r="A46" s="1268" t="s">
        <v>241</v>
      </c>
      <c r="B46" s="1268" t="s">
        <v>242</v>
      </c>
      <c r="C46" s="1268" t="s">
        <v>243</v>
      </c>
      <c r="D46" s="1268" t="s">
        <v>244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430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431</v>
      </c>
      <c r="AO46" s="1625"/>
      <c r="AP46" s="1625" t="str">
        <f>IF(T46="","",T46)</f>
        <v>Источник тепловой энергии  </v>
      </c>
      <c r="AQ46" s="1625"/>
      <c r="AR46" s="1625"/>
      <c r="AS46" s="1632">
        <v>21</v>
      </c>
    </row>
    <row customHeight="1" ht="49.5">
      <c r="A47" s="1268" t="s">
        <v>241</v>
      </c>
      <c r="B47" s="1268" t="s">
        <v>242</v>
      </c>
      <c r="C47" s="1268" t="s">
        <v>243</v>
      </c>
      <c r="D47" s="1268" t="s">
        <v>244</v>
      </c>
      <c r="E47" s="2291"/>
      <c r="F47" s="2291"/>
      <c r="G47" s="2291"/>
      <c r="H47" s="2291"/>
      <c r="I47" s="2128" t="str">
        <f>S46&amp;".1"</f>
        <v>....1</v>
      </c>
      <c r="J47" s="1268"/>
      <c r="K47" s="1268"/>
      <c r="L47" s="1311" t="s">
        <v>432</v>
      </c>
      <c r="P47" s="2258">
        <v>1</v>
      </c>
      <c r="Q47" s="1955"/>
      <c r="R47" s="357"/>
      <c r="S47" s="1959" t="str">
        <f>$I47</f>
        <v>....1</v>
      </c>
      <c r="T47" s="286" t="s">
        <v>433</v>
      </c>
      <c r="U47" s="301"/>
      <c r="V47" s="2246"/>
      <c r="W47" s="2247"/>
      <c r="X47" s="2247"/>
      <c r="Y47" s="2247"/>
      <c r="Z47" s="2247"/>
      <c r="AA47" s="2247"/>
      <c r="AB47" s="2247"/>
      <c r="AC47" s="2248"/>
      <c r="AD47" s="2246"/>
      <c r="AE47" s="2247"/>
      <c r="AF47" s="2247"/>
      <c r="AG47" s="2247"/>
      <c r="AH47" s="2247"/>
      <c r="AI47" s="2247"/>
      <c r="AJ47" s="2247"/>
      <c r="AK47" s="2247"/>
      <c r="AL47" s="2248"/>
      <c r="AM47" s="1259" t="s">
        <v>434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241</v>
      </c>
      <c r="B48" s="1268" t="s">
        <v>242</v>
      </c>
      <c r="C48" s="1268" t="s">
        <v>243</v>
      </c>
      <c r="D48" s="1268" t="s">
        <v>244</v>
      </c>
      <c r="E48" s="2291"/>
      <c r="F48" s="2291"/>
      <c r="G48" s="2291"/>
      <c r="H48" s="2291"/>
      <c r="I48" s="2102"/>
      <c r="J48" s="2128" t="str">
        <f>I47&amp;".1"</f>
        <v>....1.1</v>
      </c>
      <c r="K48" s="1268"/>
      <c r="L48" s="1311" t="s">
        <v>435</v>
      </c>
      <c r="P48" s="2258"/>
      <c r="Q48" s="2258">
        <v>1</v>
      </c>
      <c r="R48" s="358"/>
      <c r="S48" s="1959" t="str">
        <f>$J48</f>
        <v>....1.1</v>
      </c>
      <c r="T48" s="287" t="s">
        <v>436</v>
      </c>
      <c r="U48" s="301"/>
      <c r="V48" s="2246"/>
      <c r="W48" s="2247"/>
      <c r="X48" s="2247"/>
      <c r="Y48" s="2247"/>
      <c r="Z48" s="2247"/>
      <c r="AA48" s="2247"/>
      <c r="AB48" s="2247"/>
      <c r="AC48" s="2248"/>
      <c r="AD48" s="2246"/>
      <c r="AE48" s="2247"/>
      <c r="AF48" s="2247"/>
      <c r="AG48" s="2247"/>
      <c r="AH48" s="2247"/>
      <c r="AI48" s="2247"/>
      <c r="AJ48" s="2247"/>
      <c r="AK48" s="2247"/>
      <c r="AL48" s="2248"/>
      <c r="AM48" s="1259" t="s">
        <v>437</v>
      </c>
      <c r="AO48" s="1625"/>
      <c r="AP48" s="1625" t="str">
        <f>IF(T48="","",T48)</f>
        <v>Группа потребителей</v>
      </c>
      <c r="AQ48" s="1625"/>
      <c r="AR48" s="1625"/>
      <c r="AS48" s="1632">
        <v>21</v>
      </c>
    </row>
    <row customHeight="1" ht="22.049999999999997">
      <c r="A49" s="1268" t="s">
        <v>241</v>
      </c>
      <c r="B49" s="1268" t="s">
        <v>242</v>
      </c>
      <c r="C49" s="1268" t="s">
        <v>243</v>
      </c>
      <c r="D49" s="1268" t="s">
        <v>244</v>
      </c>
      <c r="E49" s="2291"/>
      <c r="F49" s="2291"/>
      <c r="G49" s="2291"/>
      <c r="H49" s="2291"/>
      <c r="I49" s="2102"/>
      <c r="J49" s="2102"/>
      <c r="K49" s="2128" t="str">
        <f>J48&amp;".1"</f>
        <v>....1.1.1</v>
      </c>
      <c r="L49" s="1311" t="s">
        <v>438</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439</v>
      </c>
      <c r="AN49" s="1637">
        <f>STRCHECKDATE(V50:AL50)</f>
      </c>
      <c r="AO49" s="1625"/>
      <c r="AP49" s="1625" t="str">
        <f>IF(T49="","",T49)</f>
        <v/>
      </c>
      <c r="AQ49" s="1625"/>
      <c r="AR49" s="1625"/>
      <c r="AS49" s="1632">
        <v>21</v>
      </c>
    </row>
    <row customHeight="1" ht="1.05">
      <c r="A50" s="1268" t="s">
        <v>241</v>
      </c>
      <c r="B50" s="1268" t="s">
        <v>242</v>
      </c>
      <c r="C50" s="1268" t="s">
        <v>243</v>
      </c>
      <c r="D50" s="1268" t="s">
        <v>244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241</v>
      </c>
      <c r="B51" s="1268" t="s">
        <v>242</v>
      </c>
      <c r="C51" s="1268" t="s">
        <v>243</v>
      </c>
      <c r="D51" s="1268" t="s">
        <v>244</v>
      </c>
      <c r="E51" s="2291"/>
      <c r="F51" s="2291"/>
      <c r="G51" s="2291"/>
      <c r="H51" s="2291"/>
      <c r="I51" s="2102"/>
      <c r="J51" s="2128"/>
      <c r="K51" s="1268"/>
      <c r="L51" s="1311"/>
      <c r="P51" s="2258"/>
      <c r="Q51" s="2258"/>
      <c r="R51" s="357"/>
      <c r="S51" s="1279"/>
      <c r="T51" s="289" t="s">
        <v>440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241</v>
      </c>
      <c r="B52" s="1268" t="s">
        <v>242</v>
      </c>
      <c r="C52" s="1268" t="s">
        <v>243</v>
      </c>
      <c r="D52" s="1268" t="s">
        <v>244</v>
      </c>
      <c r="E52" s="2291"/>
      <c r="F52" s="2291"/>
      <c r="G52" s="2291"/>
      <c r="H52" s="2291"/>
      <c r="I52" s="2128"/>
      <c r="J52" s="1268"/>
      <c r="K52" s="1268"/>
      <c r="L52" s="1311"/>
      <c r="P52" s="2258"/>
      <c r="Q52" s="1955"/>
      <c r="R52" s="357"/>
      <c r="S52" s="1279"/>
      <c r="T52" s="288" t="s">
        <v>441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241</v>
      </c>
      <c r="B53" s="1268" t="s">
        <v>242</v>
      </c>
      <c r="C53" s="1268" t="s">
        <v>243</v>
      </c>
      <c r="D53" s="1268" t="s">
        <v>244</v>
      </c>
      <c r="E53" s="2291"/>
      <c r="F53" s="2291"/>
      <c r="G53" s="2291"/>
      <c r="H53" s="2290"/>
      <c r="I53" s="1268"/>
      <c r="J53" s="1268"/>
      <c r="K53" s="1268"/>
      <c r="L53" s="1311"/>
      <c r="M53" s="1611"/>
      <c r="N53" s="1611"/>
      <c r="O53" s="1636"/>
      <c r="P53" s="361"/>
      <c r="Q53" s="376"/>
      <c r="R53" s="356"/>
      <c r="S53" s="1279"/>
      <c r="T53" s="366" t="s">
        <v>442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241</v>
      </c>
      <c r="B54" s="1376" t="s">
        <v>242</v>
      </c>
      <c r="C54" s="1376" t="s">
        <v>243</v>
      </c>
      <c r="D54" s="1375"/>
      <c r="E54" s="2291"/>
      <c r="F54" s="2291"/>
      <c r="G54" s="2290"/>
      <c r="H54" s="1375"/>
      <c r="I54" s="1375"/>
      <c r="J54" s="1375"/>
      <c r="K54" s="1375"/>
      <c r="L54" s="1378"/>
      <c r="M54" s="1379"/>
      <c r="N54" s="1379"/>
      <c r="O54" s="352"/>
      <c r="P54" s="1317"/>
      <c r="Q54" s="1318"/>
      <c r="R54" s="1317"/>
      <c r="S54" s="1323"/>
      <c r="T54" s="1326" t="s">
        <v>189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241</v>
      </c>
      <c r="B55" s="1376" t="s">
        <v>242</v>
      </c>
      <c r="C55" s="1375"/>
      <c r="D55" s="1375"/>
      <c r="E55" s="2291"/>
      <c r="F55" s="2290"/>
      <c r="G55" s="1375"/>
      <c r="H55" s="1375"/>
      <c r="I55" s="1375"/>
      <c r="J55" s="1375"/>
      <c r="K55" s="1375"/>
      <c r="L55" s="1378"/>
      <c r="M55" s="1380"/>
      <c r="N55" s="1380"/>
      <c r="O55" s="352"/>
      <c r="P55" s="1317"/>
      <c r="Q55" s="1318"/>
      <c r="R55" s="1317"/>
      <c r="S55" s="1323"/>
      <c r="T55" s="1326" t="s">
        <v>190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241</v>
      </c>
      <c r="B56" s="1376"/>
      <c r="C56" s="1376"/>
      <c r="D56" s="1376"/>
      <c r="E56" s="2290"/>
      <c r="F56" s="1376"/>
      <c r="G56" s="1376"/>
      <c r="H56" s="1376"/>
      <c r="I56" s="1376"/>
      <c r="J56" s="1376"/>
      <c r="K56" s="1376"/>
      <c r="L56" s="1382"/>
      <c r="M56" s="1380"/>
      <c r="N56" s="1380"/>
      <c r="O56" s="352"/>
      <c r="P56" s="381"/>
      <c r="Q56" s="1345"/>
      <c r="R56" s="381"/>
      <c r="S56" s="1323"/>
      <c r="T56" s="1326" t="s">
        <v>191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208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7F078-25A8-3D98-1FB8-94B58AD358C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426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428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430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431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432</v>
      </c>
      <c r="M6" s="1636"/>
      <c r="P6" s="2258">
        <v>1</v>
      </c>
      <c r="Q6" s="1955"/>
      <c r="R6" s="357"/>
      <c r="S6" s="1959">
        <f>$I6</f>
      </c>
      <c r="T6" s="286" t="s">
        <v>433</v>
      </c>
      <c r="U6" s="301"/>
      <c r="V6" s="2246"/>
      <c r="W6" s="2247"/>
      <c r="X6" s="2247"/>
      <c r="Y6" s="2247"/>
      <c r="Z6" s="2247"/>
      <c r="AA6" s="2247"/>
      <c r="AB6" s="2247"/>
      <c r="AC6" s="2248"/>
      <c r="AD6" s="2246"/>
      <c r="AE6" s="2247"/>
      <c r="AF6" s="2247"/>
      <c r="AG6" s="2247"/>
      <c r="AH6" s="2247"/>
      <c r="AI6" s="2247"/>
      <c r="AJ6" s="2247"/>
      <c r="AK6" s="2247"/>
      <c r="AL6" s="2248"/>
      <c r="AM6" s="1259" t="s">
        <v>434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435</v>
      </c>
      <c r="M7" s="1636"/>
      <c r="N7" s="1632"/>
      <c r="P7" s="2258"/>
      <c r="Q7" s="2258">
        <v>1</v>
      </c>
      <c r="R7" s="358"/>
      <c r="S7" s="1959">
        <f>$J7</f>
      </c>
      <c r="T7" s="287" t="s">
        <v>436</v>
      </c>
      <c r="U7" s="301"/>
      <c r="V7" s="2246"/>
      <c r="W7" s="2247"/>
      <c r="X7" s="2247"/>
      <c r="Y7" s="2247"/>
      <c r="Z7" s="2247"/>
      <c r="AA7" s="2247"/>
      <c r="AB7" s="2247"/>
      <c r="AC7" s="2248"/>
      <c r="AD7" s="2246"/>
      <c r="AE7" s="2247"/>
      <c r="AF7" s="2247"/>
      <c r="AG7" s="2247"/>
      <c r="AH7" s="2247"/>
      <c r="AI7" s="2247"/>
      <c r="AJ7" s="2247"/>
      <c r="AK7" s="2247"/>
      <c r="AL7" s="2248"/>
      <c r="AM7" s="1259" t="s">
        <v>437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438</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440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441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442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189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190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191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443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444</v>
      </c>
      <c r="P22" s="1363"/>
      <c r="Q22" s="1372"/>
      <c r="R22" s="1372"/>
      <c r="S22" s="730"/>
      <c r="T22" s="1367" t="s">
        <v>445</v>
      </c>
      <c r="AA22" s="596" t="s">
        <v>446</v>
      </c>
      <c r="AC22" s="596" t="s">
        <v>447</v>
      </c>
      <c r="AD22" s="1367" t="s">
        <v>445</v>
      </c>
      <c r="AI22" s="596" t="s">
        <v>448</v>
      </c>
      <c r="AK22" s="596" t="s">
        <v>447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"Мурманэнергосбыт"</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1636"/>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449</v>
      </c>
      <c r="T30" s="2251"/>
      <c r="U30" s="1373"/>
      <c r="V30" s="2265" t="str">
        <f>IF(TITLE_DATE_PR_CHANGE="",IF(TITLE_DATE_PR="","",TITLE_DATE_PR),TITLE_DATE_PR_CHANGE)</f>
        <v>46010</v>
      </c>
      <c r="W30" s="2265"/>
      <c r="X30" s="2265"/>
      <c r="Y30" s="2265"/>
      <c r="Z30" s="2265"/>
      <c r="AA30" s="2265"/>
      <c r="AB30" s="2265"/>
      <c r="AC30" s="1636"/>
      <c r="AD30" s="2265" t="str">
        <f>IF(TITLE_DATE_PR_CHANGE="",IF(TITLE_DATE_PR="","",TITLE_DATE_PR),TITLE_DATE_PR_CHANGE)</f>
        <v>46010</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450</v>
      </c>
      <c r="T31" s="2251"/>
      <c r="U31" s="1373"/>
      <c r="V31" s="2252" t="str">
        <f>IF(TITLE_NUMBER_PR_CHANGE="",IF(TITLE_NUMBER_PR="","",TITLE_NUMBER_PR),TITLE_NUMBER_PR_CHANGE)</f>
        <v>53/110</v>
      </c>
      <c r="W31" s="2252"/>
      <c r="X31" s="2252"/>
      <c r="Y31" s="2252"/>
      <c r="Z31" s="2252"/>
      <c r="AA31" s="2252"/>
      <c r="AB31" s="2252"/>
      <c r="AC31" s="1636"/>
      <c r="AD31" s="2252" t="str">
        <f>IF(TITLE_NUMBER_PR_CHANGE="",IF(TITLE_NUMBER_PR="","",TITLE_NUMBER_PR),TITLE_NUMBER_PR_CHANGE)</f>
        <v>53/110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https://npa.gov-murman.ru/bitrix/components/b1team/govmurman.element.file/download.php?ID=559439&amp;FID=881211</v>
      </c>
      <c r="W32" s="2252"/>
      <c r="X32" s="2252"/>
      <c r="Y32" s="2252"/>
      <c r="Z32" s="2252"/>
      <c r="AA32" s="2252"/>
      <c r="AB32" s="2252"/>
      <c r="AC32" s="1636"/>
      <c r="AD32" s="2252" t="str">
        <f>IF(TITLE_IST_PUB_CHANGE="",IF(TITLE_IST_PUB="","",TITLE_IST_PUB),TITLE_IST_PUB_CHANGE)</f>
        <v>https://npa.gov-murman.ru/bitrix/components/b1team/govmurman.element.file/download.php?ID=559439&amp;FID=881211</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451</v>
      </c>
      <c r="T34" s="2251"/>
      <c r="U34" s="1373"/>
      <c r="V34" s="2265" t="str">
        <f>IF(TITLE_DATE_PR_CHANGE="",IF(TITLE_DATE_PR="","",TITLE_DATE_PR),TITLE_DATE_PR_CHANGE)</f>
        <v>46010</v>
      </c>
      <c r="W34" s="2265"/>
      <c r="X34" s="2265"/>
      <c r="Y34" s="2265"/>
      <c r="Z34" s="2265"/>
      <c r="AA34" s="2265"/>
      <c r="AB34" s="2265"/>
      <c r="AC34" s="1636"/>
      <c r="AD34" s="2265" t="str">
        <f>IF(TITLE_DATE_PR_CHANGE="",IF(TITLE_DATE_PR="","",TITLE_DATE_PR),TITLE_DATE_PR_CHANGE)</f>
        <v>46010</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452</v>
      </c>
      <c r="T35" s="2251"/>
      <c r="U35" s="1373"/>
      <c r="V35" s="2252" t="str">
        <f>IF(TITLE_NUMBER_PR_CHANGE="",IF(TITLE_NUMBER_PR="","",TITLE_NUMBER_PR),TITLE_NUMBER_PR_CHANGE)</f>
        <v>53/110</v>
      </c>
      <c r="W35" s="2252"/>
      <c r="X35" s="2252"/>
      <c r="Y35" s="2252"/>
      <c r="Z35" s="2252"/>
      <c r="AA35" s="2252"/>
      <c r="AB35" s="2252"/>
      <c r="AC35" s="1636"/>
      <c r="AD35" s="2252" t="str">
        <f>IF(TITLE_NUMBER_PR_CHANGE="",IF(TITLE_NUMBER_PR="","",TITLE_NUMBER_PR),TITLE_NUMBER_PR_CHANGE)</f>
        <v>53/110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453</v>
      </c>
      <c r="AD36" s="1636"/>
      <c r="AE36" s="1636"/>
      <c r="AF36" s="1636"/>
      <c r="AG36" s="1636"/>
      <c r="AH36" s="1636"/>
      <c r="AI36" s="1636"/>
      <c r="AJ36" s="1636"/>
      <c r="AK36" s="1643" t="s">
        <v>453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329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330</v>
      </c>
      <c r="AS38" s="1632">
        <v>14</v>
      </c>
    </row>
    <row customHeight="1" ht="14.699999999999998">
      <c r="Q39" s="377"/>
      <c r="R39" s="377"/>
      <c r="S39" s="2274" t="s">
        <v>92</v>
      </c>
      <c r="T39" s="2210" t="s">
        <v>454</v>
      </c>
      <c r="U39" s="338"/>
      <c r="V39" s="2275" t="s">
        <v>455</v>
      </c>
      <c r="W39" s="2276"/>
      <c r="X39" s="2276"/>
      <c r="Y39" s="2276"/>
      <c r="Z39" s="2276"/>
      <c r="AA39" s="2276"/>
      <c r="AB39" s="2277"/>
      <c r="AC39" s="2278" t="s">
        <v>456</v>
      </c>
      <c r="AD39" s="2275" t="s">
        <v>455</v>
      </c>
      <c r="AE39" s="2276"/>
      <c r="AF39" s="2276"/>
      <c r="AG39" s="2276"/>
      <c r="AH39" s="2276"/>
      <c r="AI39" s="2276"/>
      <c r="AJ39" s="2277"/>
      <c r="AK39" s="2278" t="s">
        <v>457</v>
      </c>
      <c r="AL39" s="2281" t="s">
        <v>458</v>
      </c>
      <c r="AM39" s="2128"/>
      <c r="AS39" s="1632">
        <v>14</v>
      </c>
    </row>
    <row customHeight="1" ht="35.699999999999996">
      <c r="Q40" s="377"/>
      <c r="R40" s="377"/>
      <c r="S40" s="2274"/>
      <c r="T40" s="2210"/>
      <c r="U40" s="1032"/>
      <c r="V40" s="2261" t="s">
        <v>459</v>
      </c>
      <c r="W40" s="2284" t="s">
        <v>460</v>
      </c>
      <c r="X40" s="2263" t="s">
        <v>461</v>
      </c>
      <c r="Y40" s="2264"/>
      <c r="Z40" s="2263" t="s">
        <v>474</v>
      </c>
      <c r="AA40" s="2270"/>
      <c r="AB40" s="2264"/>
      <c r="AC40" s="2279"/>
      <c r="AD40" s="2261" t="s">
        <v>459</v>
      </c>
      <c r="AE40" s="2284" t="s">
        <v>460</v>
      </c>
      <c r="AF40" s="2263" t="s">
        <v>461</v>
      </c>
      <c r="AG40" s="2264"/>
      <c r="AH40" s="2263" t="s">
        <v>462</v>
      </c>
      <c r="AI40" s="2270"/>
      <c r="AJ40" s="2264"/>
      <c r="AK40" s="2279"/>
      <c r="AL40" s="2282"/>
      <c r="AM40" s="2128"/>
      <c r="AS40" s="1632">
        <v>34</v>
      </c>
    </row>
    <row customHeight="1" ht="35.699999999999996">
      <c r="A41" s="1267"/>
      <c r="B41" s="1267" t="s">
        <v>139</v>
      </c>
      <c r="C41" s="1267" t="s">
        <v>140</v>
      </c>
      <c r="D41" s="1267" t="s">
        <v>141</v>
      </c>
      <c r="E41" s="1311" t="s">
        <v>463</v>
      </c>
      <c r="F41" s="1311" t="s">
        <v>464</v>
      </c>
      <c r="G41" s="1311" t="s">
        <v>465</v>
      </c>
      <c r="H41" s="1311" t="s">
        <v>466</v>
      </c>
      <c r="I41" s="1311" t="s">
        <v>467</v>
      </c>
      <c r="J41" s="1311" t="s">
        <v>468</v>
      </c>
      <c r="K41" s="1311" t="s">
        <v>469</v>
      </c>
      <c r="L41" s="1311" t="s">
        <v>444</v>
      </c>
      <c r="Q41" s="377"/>
      <c r="R41" s="377"/>
      <c r="S41" s="2274"/>
      <c r="T41" s="2210"/>
      <c r="U41" s="303"/>
      <c r="V41" s="2262"/>
      <c r="W41" s="2285"/>
      <c r="X41" s="1939" t="s">
        <v>470</v>
      </c>
      <c r="Y41" s="1939" t="s">
        <v>471</v>
      </c>
      <c r="Z41" s="1939" t="s">
        <v>472</v>
      </c>
      <c r="AA41" s="2271" t="s">
        <v>473</v>
      </c>
      <c r="AB41" s="2272"/>
      <c r="AC41" s="2280"/>
      <c r="AD41" s="2262"/>
      <c r="AE41" s="2285"/>
      <c r="AF41" s="1939" t="s">
        <v>470</v>
      </c>
      <c r="AG41" s="1939" t="s">
        <v>471</v>
      </c>
      <c r="AH41" s="1939" t="s">
        <v>472</v>
      </c>
      <c r="AI41" s="2271" t="s">
        <v>473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113</v>
      </c>
      <c r="T42" s="1256" t="s">
        <v>114</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241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241</v>
      </c>
      <c r="B44" s="1268" t="s">
        <v>242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426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427</v>
      </c>
      <c r="AO44" s="1625"/>
      <c r="AP44" s="1625" t="str">
        <f>IF(T44="","",T44)</f>
        <v>Территория действия тарифа</v>
      </c>
      <c r="AQ44" s="1625"/>
      <c r="AR44" s="1625"/>
      <c r="AS44" s="1632">
        <v>21</v>
      </c>
    </row>
    <row customHeight="1" ht="24">
      <c r="A45" s="1268" t="s">
        <v>241</v>
      </c>
      <c r="B45" s="1268" t="s">
        <v>242</v>
      </c>
      <c r="C45" s="1268" t="s">
        <v>243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428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429</v>
      </c>
      <c r="AO45" s="1625"/>
      <c r="AP45" s="1625" t="str">
        <f>IF(T45="","",T45)</f>
        <v>Наименование системы теплоснабжения </v>
      </c>
      <c r="AQ45" s="1625"/>
      <c r="AR45" s="1625"/>
      <c r="AS45" s="1632">
        <v>23</v>
      </c>
    </row>
    <row customHeight="1" ht="22.049999999999997">
      <c r="A46" s="1268" t="s">
        <v>241</v>
      </c>
      <c r="B46" s="1268" t="s">
        <v>242</v>
      </c>
      <c r="C46" s="1268" t="s">
        <v>243</v>
      </c>
      <c r="D46" s="1268" t="s">
        <v>244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430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431</v>
      </c>
      <c r="AO46" s="1625"/>
      <c r="AP46" s="1625" t="str">
        <f>IF(T46="","",T46)</f>
        <v>Источник тепловой энергии  </v>
      </c>
      <c r="AQ46" s="1625"/>
      <c r="AR46" s="1625"/>
      <c r="AS46" s="1632">
        <v>21</v>
      </c>
    </row>
    <row customHeight="1" ht="49.5">
      <c r="A47" s="1268" t="s">
        <v>241</v>
      </c>
      <c r="B47" s="1268" t="s">
        <v>242</v>
      </c>
      <c r="C47" s="1268" t="s">
        <v>243</v>
      </c>
      <c r="D47" s="1268" t="s">
        <v>244</v>
      </c>
      <c r="E47" s="2291"/>
      <c r="F47" s="2291"/>
      <c r="G47" s="2291"/>
      <c r="H47" s="2291"/>
      <c r="I47" s="2128" t="str">
        <f>S46&amp;".1"</f>
        <v>....1</v>
      </c>
      <c r="J47" s="1268"/>
      <c r="K47" s="1268"/>
      <c r="L47" s="1311" t="s">
        <v>432</v>
      </c>
      <c r="P47" s="2258">
        <v>1</v>
      </c>
      <c r="Q47" s="1955"/>
      <c r="R47" s="357"/>
      <c r="S47" s="1959" t="str">
        <f>$I47</f>
        <v>....1</v>
      </c>
      <c r="T47" s="286" t="s">
        <v>433</v>
      </c>
      <c r="U47" s="301"/>
      <c r="V47" s="2246"/>
      <c r="W47" s="2247"/>
      <c r="X47" s="2247"/>
      <c r="Y47" s="2247"/>
      <c r="Z47" s="2247"/>
      <c r="AA47" s="2247"/>
      <c r="AB47" s="2247"/>
      <c r="AC47" s="2248"/>
      <c r="AD47" s="2246"/>
      <c r="AE47" s="2247"/>
      <c r="AF47" s="2247"/>
      <c r="AG47" s="2247"/>
      <c r="AH47" s="2247"/>
      <c r="AI47" s="2247"/>
      <c r="AJ47" s="2247"/>
      <c r="AK47" s="2247"/>
      <c r="AL47" s="2248"/>
      <c r="AM47" s="1259" t="s">
        <v>434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241</v>
      </c>
      <c r="B48" s="1268" t="s">
        <v>242</v>
      </c>
      <c r="C48" s="1268" t="s">
        <v>243</v>
      </c>
      <c r="D48" s="1268" t="s">
        <v>244</v>
      </c>
      <c r="E48" s="2291"/>
      <c r="F48" s="2291"/>
      <c r="G48" s="2291"/>
      <c r="H48" s="2291"/>
      <c r="I48" s="2102"/>
      <c r="J48" s="2128" t="str">
        <f>I47&amp;".1"</f>
        <v>....1.1</v>
      </c>
      <c r="K48" s="1268"/>
      <c r="L48" s="1311" t="s">
        <v>435</v>
      </c>
      <c r="P48" s="2258"/>
      <c r="Q48" s="2258">
        <v>1</v>
      </c>
      <c r="R48" s="358"/>
      <c r="S48" s="1959" t="str">
        <f>$J48</f>
        <v>....1.1</v>
      </c>
      <c r="T48" s="287" t="s">
        <v>436</v>
      </c>
      <c r="U48" s="301"/>
      <c r="V48" s="2246"/>
      <c r="W48" s="2247"/>
      <c r="X48" s="2247"/>
      <c r="Y48" s="2247"/>
      <c r="Z48" s="2247"/>
      <c r="AA48" s="2247"/>
      <c r="AB48" s="2247"/>
      <c r="AC48" s="2248"/>
      <c r="AD48" s="2246"/>
      <c r="AE48" s="2247"/>
      <c r="AF48" s="2247"/>
      <c r="AG48" s="2247"/>
      <c r="AH48" s="2247"/>
      <c r="AI48" s="2247"/>
      <c r="AJ48" s="2247"/>
      <c r="AK48" s="2247"/>
      <c r="AL48" s="2248"/>
      <c r="AM48" s="1259" t="s">
        <v>437</v>
      </c>
      <c r="AO48" s="1625"/>
      <c r="AP48" s="1625" t="str">
        <f>IF(T48="","",T48)</f>
        <v>Группа потребителей</v>
      </c>
      <c r="AQ48" s="1625"/>
      <c r="AR48" s="1625"/>
      <c r="AS48" s="1632">
        <v>21</v>
      </c>
    </row>
    <row customHeight="1" ht="22.049999999999997">
      <c r="A49" s="1268" t="s">
        <v>241</v>
      </c>
      <c r="B49" s="1268" t="s">
        <v>242</v>
      </c>
      <c r="C49" s="1268" t="s">
        <v>243</v>
      </c>
      <c r="D49" s="1268" t="s">
        <v>244</v>
      </c>
      <c r="E49" s="2291"/>
      <c r="F49" s="2291"/>
      <c r="G49" s="2291"/>
      <c r="H49" s="2291"/>
      <c r="I49" s="2102"/>
      <c r="J49" s="2102"/>
      <c r="K49" s="2128" t="str">
        <f>J48&amp;".1"</f>
        <v>....1.1.1</v>
      </c>
      <c r="L49" s="1311" t="s">
        <v>438</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439</v>
      </c>
      <c r="AN49" s="1637">
        <f>STRCHECKDATE(V50:AL50)</f>
      </c>
      <c r="AO49" s="1625"/>
      <c r="AP49" s="1625" t="str">
        <f>IF(T49="","",T49)</f>
        <v/>
      </c>
      <c r="AQ49" s="1625"/>
      <c r="AR49" s="1625"/>
      <c r="AS49" s="1632">
        <v>21</v>
      </c>
    </row>
    <row customHeight="1" ht="1.05">
      <c r="A50" s="1268" t="s">
        <v>241</v>
      </c>
      <c r="B50" s="1268" t="s">
        <v>242</v>
      </c>
      <c r="C50" s="1268" t="s">
        <v>243</v>
      </c>
      <c r="D50" s="1268" t="s">
        <v>244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241</v>
      </c>
      <c r="B51" s="1268" t="s">
        <v>242</v>
      </c>
      <c r="C51" s="1268" t="s">
        <v>243</v>
      </c>
      <c r="D51" s="1268" t="s">
        <v>244</v>
      </c>
      <c r="E51" s="2291"/>
      <c r="F51" s="2291"/>
      <c r="G51" s="2291"/>
      <c r="H51" s="2291"/>
      <c r="I51" s="2102"/>
      <c r="J51" s="2128"/>
      <c r="K51" s="1268"/>
      <c r="L51" s="1311"/>
      <c r="P51" s="2258"/>
      <c r="Q51" s="2258"/>
      <c r="R51" s="357"/>
      <c r="S51" s="1279"/>
      <c r="T51" s="289" t="s">
        <v>440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241</v>
      </c>
      <c r="B52" s="1268" t="s">
        <v>242</v>
      </c>
      <c r="C52" s="1268" t="s">
        <v>243</v>
      </c>
      <c r="D52" s="1268" t="s">
        <v>244</v>
      </c>
      <c r="E52" s="2291"/>
      <c r="F52" s="2291"/>
      <c r="G52" s="2291"/>
      <c r="H52" s="2291"/>
      <c r="I52" s="2128"/>
      <c r="J52" s="1268"/>
      <c r="K52" s="1268"/>
      <c r="L52" s="1311"/>
      <c r="P52" s="2258"/>
      <c r="Q52" s="1955"/>
      <c r="R52" s="357"/>
      <c r="S52" s="1279"/>
      <c r="T52" s="288" t="s">
        <v>441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241</v>
      </c>
      <c r="B53" s="1268" t="s">
        <v>242</v>
      </c>
      <c r="C53" s="1268" t="s">
        <v>243</v>
      </c>
      <c r="D53" s="1268" t="s">
        <v>244</v>
      </c>
      <c r="E53" s="2291"/>
      <c r="F53" s="2291"/>
      <c r="G53" s="2291"/>
      <c r="H53" s="2290"/>
      <c r="I53" s="1268"/>
      <c r="J53" s="1268"/>
      <c r="K53" s="1268"/>
      <c r="L53" s="1311"/>
      <c r="M53" s="1611"/>
      <c r="N53" s="1611"/>
      <c r="O53" s="1636"/>
      <c r="P53" s="361"/>
      <c r="Q53" s="376"/>
      <c r="R53" s="356"/>
      <c r="S53" s="1279"/>
      <c r="T53" s="366" t="s">
        <v>442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241</v>
      </c>
      <c r="B54" s="1268" t="s">
        <v>242</v>
      </c>
      <c r="C54" s="1268" t="s">
        <v>243</v>
      </c>
      <c r="D54" s="1975"/>
      <c r="E54" s="2291"/>
      <c r="F54" s="2291"/>
      <c r="G54" s="2290"/>
      <c r="H54" s="1975"/>
      <c r="I54" s="1975"/>
      <c r="J54" s="1975"/>
      <c r="K54" s="1975"/>
      <c r="L54" s="1381"/>
      <c r="M54" s="1611"/>
      <c r="N54" s="1611"/>
      <c r="O54" s="1636"/>
      <c r="P54" s="1317"/>
      <c r="Q54" s="1318"/>
      <c r="R54" s="1317"/>
      <c r="S54" s="1323"/>
      <c r="T54" s="1326" t="s">
        <v>189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241</v>
      </c>
      <c r="B55" s="1268" t="s">
        <v>242</v>
      </c>
      <c r="C55" s="1975"/>
      <c r="D55" s="1975"/>
      <c r="E55" s="2291"/>
      <c r="F55" s="2290"/>
      <c r="G55" s="1975"/>
      <c r="H55" s="1975"/>
      <c r="I55" s="1975"/>
      <c r="J55" s="1975"/>
      <c r="K55" s="1975"/>
      <c r="L55" s="1381"/>
      <c r="M55" s="1976"/>
      <c r="N55" s="1976"/>
      <c r="O55" s="1636"/>
      <c r="P55" s="1317"/>
      <c r="Q55" s="1318"/>
      <c r="R55" s="1317"/>
      <c r="S55" s="1323"/>
      <c r="T55" s="1326" t="s">
        <v>190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241</v>
      </c>
      <c r="B56" s="1268"/>
      <c r="C56" s="1268"/>
      <c r="D56" s="1268"/>
      <c r="E56" s="2290"/>
      <c r="F56" s="1268"/>
      <c r="G56" s="1268"/>
      <c r="H56" s="1268"/>
      <c r="I56" s="1268"/>
      <c r="J56" s="1268"/>
      <c r="K56" s="1268"/>
      <c r="L56" s="1311"/>
      <c r="M56" s="1976"/>
      <c r="N56" s="1976"/>
      <c r="O56" s="1636"/>
      <c r="P56" s="381"/>
      <c r="Q56" s="1345"/>
      <c r="R56" s="381"/>
      <c r="S56" s="1323"/>
      <c r="T56" s="1326" t="s">
        <v>191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208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202A48-7855-BC46-3E5D-5595F520BE6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430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431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432</v>
      </c>
      <c r="M6" s="538"/>
      <c r="P6" s="2258">
        <v>1</v>
      </c>
      <c r="Q6" s="1332"/>
      <c r="R6" s="357"/>
      <c r="S6" s="1337">
        <f>$I6</f>
      </c>
      <c r="T6" s="286" t="s">
        <v>433</v>
      </c>
      <c r="U6" s="301"/>
      <c r="V6" s="2246"/>
      <c r="W6" s="2247"/>
      <c r="X6" s="2247"/>
      <c r="Y6" s="2247"/>
      <c r="Z6" s="2247"/>
      <c r="AA6" s="2247"/>
      <c r="AB6" s="2247"/>
      <c r="AC6" s="2248"/>
      <c r="AD6" s="2246"/>
      <c r="AE6" s="2247"/>
      <c r="AF6" s="2247"/>
      <c r="AG6" s="2247"/>
      <c r="AH6" s="2247"/>
      <c r="AI6" s="2247"/>
      <c r="AJ6" s="2247"/>
      <c r="AK6" s="2247"/>
      <c r="AL6" s="2248"/>
      <c r="AM6" s="1259" t="s">
        <v>434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435</v>
      </c>
      <c r="M7" s="538"/>
      <c r="N7" s="1367"/>
      <c r="P7" s="2258"/>
      <c r="Q7" s="2258">
        <v>1</v>
      </c>
      <c r="R7" s="358"/>
      <c r="S7" s="1337">
        <f>$J7</f>
      </c>
      <c r="T7" s="287" t="s">
        <v>436</v>
      </c>
      <c r="U7" s="301"/>
      <c r="V7" s="2246"/>
      <c r="W7" s="2247"/>
      <c r="X7" s="2247"/>
      <c r="Y7" s="2247"/>
      <c r="Z7" s="2247"/>
      <c r="AA7" s="2247"/>
      <c r="AB7" s="2247"/>
      <c r="AC7" s="2248"/>
      <c r="AD7" s="2246"/>
      <c r="AE7" s="2247"/>
      <c r="AF7" s="2247"/>
      <c r="AG7" s="2247"/>
      <c r="AH7" s="2247"/>
      <c r="AI7" s="2247"/>
      <c r="AJ7" s="2247"/>
      <c r="AK7" s="2247"/>
      <c r="AL7" s="2248"/>
      <c r="AM7" s="1259" t="s">
        <v>437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438</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439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440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441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442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190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191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444</v>
      </c>
      <c r="P22" s="1363"/>
      <c r="Q22" s="1372"/>
      <c r="R22" s="1372"/>
      <c r="S22" s="730"/>
      <c r="T22" s="1161" t="s">
        <v>445</v>
      </c>
      <c r="AA22" s="187" t="s">
        <v>446</v>
      </c>
      <c r="AC22" s="187" t="s">
        <v>447</v>
      </c>
      <c r="AD22" s="1161" t="s">
        <v>445</v>
      </c>
      <c r="AI22" s="187" t="s">
        <v>448</v>
      </c>
      <c r="AK22" s="187" t="s">
        <v>447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"Мурманэнергосбыт"</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449</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450</v>
      </c>
      <c r="T31" s="2251"/>
      <c r="U31" s="1373"/>
      <c r="V31" s="2252" t="str">
        <f>IF(TITLE_NUMBER_PR_CHANGE="",IF(TITLE_NUMBER_PR="","",TITLE_NUMBER_PR),TITLE_NUMBER_PR_CHANGE)</f>
        <v>53/110</v>
      </c>
      <c r="W31" s="2252"/>
      <c r="X31" s="2252"/>
      <c r="Y31" s="2252"/>
      <c r="Z31" s="2252"/>
      <c r="AA31" s="2252"/>
      <c r="AB31" s="2252"/>
      <c r="AC31" s="327"/>
      <c r="AD31" s="2252" t="str">
        <f>IF(TITLE_NUMBER_PR_CHANGE="",IF(TITLE_NUMBER_PR="","",TITLE_NUMBER_PR),TITLE_NUMBER_PR_CHANGE)</f>
        <v>53/110</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https://npa.gov-murman.ru/bitrix/components/b1team/govmurman.element.file/download.php?ID=559439&amp;FID=881211</v>
      </c>
      <c r="W32" s="2252"/>
      <c r="X32" s="2252"/>
      <c r="Y32" s="2252"/>
      <c r="Z32" s="2252"/>
      <c r="AA32" s="2252"/>
      <c r="AB32" s="2252"/>
      <c r="AC32" s="327"/>
      <c r="AD32" s="2252" t="str">
        <f>IF(TITLE_IST_PUB_CHANGE="",IF(TITLE_IST_PUB="","",TITLE_IST_PUB),TITLE_IST_PUB_CHANGE)</f>
        <v>https://npa.gov-murman.ru/bitrix/components/b1team/govmurman.element.file/download.php?ID=559439&amp;FID=881211</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451</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452</v>
      </c>
      <c r="T35" s="2251"/>
      <c r="U35" s="1373"/>
      <c r="V35" s="2252" t="str">
        <f>IF(TITLE_NUMBER_PR_CHANGE="",IF(TITLE_NUMBER_PR="","",TITLE_NUMBER_PR),TITLE_NUMBER_PR_CHANGE)</f>
        <v>53/110</v>
      </c>
      <c r="W35" s="2252"/>
      <c r="X35" s="2252"/>
      <c r="Y35" s="2252"/>
      <c r="Z35" s="2252"/>
      <c r="AA35" s="2252"/>
      <c r="AB35" s="2252"/>
      <c r="AC35" s="327"/>
      <c r="AD35" s="2252" t="str">
        <f>IF(TITLE_NUMBER_PR_CHANGE="",IF(TITLE_NUMBER_PR="","",TITLE_NUMBER_PR),TITLE_NUMBER_PR_CHANGE)</f>
        <v>53/110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453</v>
      </c>
      <c r="AD36" s="327"/>
      <c r="AE36" s="327"/>
      <c r="AF36" s="327"/>
      <c r="AG36" s="327"/>
      <c r="AH36" s="327"/>
      <c r="AI36" s="327"/>
      <c r="AJ36" s="327"/>
      <c r="AK36" s="279" t="s">
        <v>453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330</v>
      </c>
      <c r="AS38" s="1156">
        <v>14</v>
      </c>
    </row>
    <row customHeight="1" ht="14.699999999999998">
      <c r="Q39" s="377"/>
      <c r="R39" s="377"/>
      <c r="S39" s="2274" t="s">
        <v>92</v>
      </c>
      <c r="T39" s="2210" t="s">
        <v>454</v>
      </c>
      <c r="U39" s="302"/>
      <c r="V39" s="2275" t="s">
        <v>455</v>
      </c>
      <c r="W39" s="2276"/>
      <c r="X39" s="2292"/>
      <c r="Y39" s="2292"/>
      <c r="Z39" s="2276"/>
      <c r="AA39" s="2276"/>
      <c r="AB39" s="2277"/>
      <c r="AC39" s="2278" t="s">
        <v>456</v>
      </c>
      <c r="AD39" s="2275" t="s">
        <v>455</v>
      </c>
      <c r="AE39" s="2276"/>
      <c r="AF39" s="2292"/>
      <c r="AG39" s="2292"/>
      <c r="AH39" s="2276"/>
      <c r="AI39" s="2276"/>
      <c r="AJ39" s="2277"/>
      <c r="AK39" s="2278" t="s">
        <v>457</v>
      </c>
      <c r="AL39" s="2281" t="s">
        <v>458</v>
      </c>
      <c r="AM39" s="2128"/>
      <c r="AS39" s="1156">
        <v>14</v>
      </c>
    </row>
    <row customHeight="1" ht="24">
      <c r="Q40" s="377"/>
      <c r="R40" s="377"/>
      <c r="S40" s="2274"/>
      <c r="T40" s="2210"/>
      <c r="U40" s="1032"/>
      <c r="V40" s="2293" t="s">
        <v>459</v>
      </c>
      <c r="W40" s="2295" t="s">
        <v>460</v>
      </c>
      <c r="X40" s="1377" t="s">
        <v>461</v>
      </c>
      <c r="Y40" s="1377"/>
      <c r="Z40" s="2270" t="s">
        <v>462</v>
      </c>
      <c r="AA40" s="2270"/>
      <c r="AB40" s="2264"/>
      <c r="AC40" s="2279"/>
      <c r="AD40" s="2293" t="s">
        <v>459</v>
      </c>
      <c r="AE40" s="2295" t="s">
        <v>460</v>
      </c>
      <c r="AF40" s="1377" t="s">
        <v>461</v>
      </c>
      <c r="AG40" s="1377"/>
      <c r="AH40" s="2270" t="s">
        <v>462</v>
      </c>
      <c r="AI40" s="2270"/>
      <c r="AJ40" s="2264"/>
      <c r="AK40" s="2279"/>
      <c r="AL40" s="2282"/>
      <c r="AM40" s="2128"/>
      <c r="AS40" s="1156">
        <v>23</v>
      </c>
    </row>
    <row s="1267" customFormat="1" customHeight="1" ht="24">
      <c r="A41" s="1371"/>
      <c r="B41" s="1371" t="s">
        <v>139</v>
      </c>
      <c r="C41" s="1371" t="s">
        <v>140</v>
      </c>
      <c r="D41" s="1371" t="s">
        <v>141</v>
      </c>
      <c r="E41" s="1365" t="s">
        <v>463</v>
      </c>
      <c r="F41" s="1365" t="s">
        <v>464</v>
      </c>
      <c r="G41" s="1365" t="s">
        <v>465</v>
      </c>
      <c r="H41" s="1365" t="s">
        <v>466</v>
      </c>
      <c r="I41" s="1365" t="s">
        <v>467</v>
      </c>
      <c r="J41" s="1365" t="s">
        <v>468</v>
      </c>
      <c r="K41" s="1365" t="s">
        <v>469</v>
      </c>
      <c r="L41" s="1365" t="s">
        <v>444</v>
      </c>
      <c r="M41" s="1363"/>
      <c r="N41" s="1363"/>
      <c r="O41" s="1363"/>
      <c r="P41" s="1329"/>
      <c r="Q41" s="377"/>
      <c r="R41" s="377"/>
      <c r="S41" s="2274"/>
      <c r="T41" s="2210"/>
      <c r="U41" s="303"/>
      <c r="V41" s="2294"/>
      <c r="W41" s="2296"/>
      <c r="X41" s="1374" t="s">
        <v>470</v>
      </c>
      <c r="Y41" s="1374" t="s">
        <v>471</v>
      </c>
      <c r="Z41" s="1335" t="s">
        <v>472</v>
      </c>
      <c r="AA41" s="2271" t="s">
        <v>473</v>
      </c>
      <c r="AB41" s="2272"/>
      <c r="AC41" s="2280"/>
      <c r="AD41" s="2294"/>
      <c r="AE41" s="2296"/>
      <c r="AF41" s="1374" t="s">
        <v>470</v>
      </c>
      <c r="AG41" s="1374" t="s">
        <v>471</v>
      </c>
      <c r="AH41" s="1335" t="s">
        <v>472</v>
      </c>
      <c r="AI41" s="2271" t="s">
        <v>473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223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223</v>
      </c>
      <c r="B44" s="1364" t="s">
        <v>224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427</v>
      </c>
      <c r="AO44" s="501"/>
      <c r="AP44" s="501" t="str">
        <f>IF(T44="","",T44)</f>
        <v>Территория действия тарифа</v>
      </c>
      <c r="AQ44" s="501"/>
      <c r="AR44" s="501"/>
      <c r="AS44" s="1156">
        <v>21</v>
      </c>
    </row>
    <row customHeight="1" ht="24">
      <c r="A45" s="1364" t="s">
        <v>223</v>
      </c>
      <c r="B45" s="1364" t="s">
        <v>224</v>
      </c>
      <c r="C45" s="1364" t="s">
        <v>225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429</v>
      </c>
      <c r="AO45" s="501"/>
      <c r="AP45" s="501" t="str">
        <f>IF(T45="","",T45)</f>
        <v>Наименование системы теплоснабжения </v>
      </c>
      <c r="AQ45" s="501"/>
      <c r="AR45" s="501"/>
      <c r="AS45" s="1156">
        <v>23</v>
      </c>
    </row>
    <row customHeight="1" ht="22.049999999999997">
      <c r="A46" s="1364" t="s">
        <v>223</v>
      </c>
      <c r="B46" s="1364" t="s">
        <v>224</v>
      </c>
      <c r="C46" s="1364" t="s">
        <v>225</v>
      </c>
      <c r="D46" s="1364" t="s">
        <v>226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430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431</v>
      </c>
      <c r="AO46" s="501"/>
      <c r="AP46" s="501" t="str">
        <f>IF(T46="","",T46)</f>
        <v>Источник тепловой энергии  </v>
      </c>
      <c r="AQ46" s="501"/>
      <c r="AR46" s="501"/>
      <c r="AS46" s="1156">
        <v>21</v>
      </c>
    </row>
    <row customHeight="1" ht="49.5">
      <c r="A47" s="1364" t="s">
        <v>223</v>
      </c>
      <c r="B47" s="1364" t="s">
        <v>224</v>
      </c>
      <c r="C47" s="1364" t="s">
        <v>225</v>
      </c>
      <c r="D47" s="1364" t="s">
        <v>226</v>
      </c>
      <c r="E47" s="2260"/>
      <c r="F47" s="2260"/>
      <c r="G47" s="2260"/>
      <c r="H47" s="2260"/>
      <c r="I47" s="2257" t="str">
        <f>S46&amp;".1"</f>
        <v>....1</v>
      </c>
      <c r="J47" s="1364"/>
      <c r="K47" s="1364"/>
      <c r="L47" s="1365" t="s">
        <v>432</v>
      </c>
      <c r="P47" s="2258">
        <v>1</v>
      </c>
      <c r="Q47" s="1332"/>
      <c r="R47" s="357"/>
      <c r="S47" s="1337" t="str">
        <f>$I47</f>
        <v>....1</v>
      </c>
      <c r="T47" s="286" t="s">
        <v>433</v>
      </c>
      <c r="U47" s="301"/>
      <c r="V47" s="2246"/>
      <c r="W47" s="2247"/>
      <c r="X47" s="2247"/>
      <c r="Y47" s="2247"/>
      <c r="Z47" s="2247"/>
      <c r="AA47" s="2247"/>
      <c r="AB47" s="2247"/>
      <c r="AC47" s="2248"/>
      <c r="AD47" s="2246"/>
      <c r="AE47" s="2247"/>
      <c r="AF47" s="2247"/>
      <c r="AG47" s="2247"/>
      <c r="AH47" s="2247"/>
      <c r="AI47" s="2247"/>
      <c r="AJ47" s="2247"/>
      <c r="AK47" s="2247"/>
      <c r="AL47" s="2248"/>
      <c r="AM47" s="1259" t="s">
        <v>434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223</v>
      </c>
      <c r="B48" s="1364" t="s">
        <v>224</v>
      </c>
      <c r="C48" s="1364" t="s">
        <v>225</v>
      </c>
      <c r="D48" s="1364" t="s">
        <v>226</v>
      </c>
      <c r="E48" s="2260"/>
      <c r="F48" s="2260"/>
      <c r="G48" s="2260"/>
      <c r="H48" s="2260"/>
      <c r="I48" s="2287"/>
      <c r="J48" s="2257" t="str">
        <f>I47&amp;".1"</f>
        <v>....1.1</v>
      </c>
      <c r="K48" s="1364"/>
      <c r="L48" s="1365" t="s">
        <v>435</v>
      </c>
      <c r="P48" s="2258"/>
      <c r="Q48" s="2258">
        <v>1</v>
      </c>
      <c r="R48" s="358"/>
      <c r="S48" s="1337" t="str">
        <f>$J48</f>
        <v>....1.1</v>
      </c>
      <c r="T48" s="287" t="s">
        <v>436</v>
      </c>
      <c r="U48" s="301"/>
      <c r="V48" s="2246"/>
      <c r="W48" s="2247"/>
      <c r="X48" s="2247"/>
      <c r="Y48" s="2247"/>
      <c r="Z48" s="2247"/>
      <c r="AA48" s="2247"/>
      <c r="AB48" s="2247"/>
      <c r="AC48" s="2248"/>
      <c r="AD48" s="2246"/>
      <c r="AE48" s="2247"/>
      <c r="AF48" s="2247"/>
      <c r="AG48" s="2247"/>
      <c r="AH48" s="2247"/>
      <c r="AI48" s="2247"/>
      <c r="AJ48" s="2247"/>
      <c r="AK48" s="2247"/>
      <c r="AL48" s="2248"/>
      <c r="AM48" s="1259" t="s">
        <v>437</v>
      </c>
      <c r="AO48" s="501"/>
      <c r="AP48" s="501" t="str">
        <f>IF(T48="","",T48)</f>
        <v>Группа потребителей</v>
      </c>
      <c r="AQ48" s="501"/>
      <c r="AR48" s="501"/>
      <c r="AS48" s="1156">
        <v>21</v>
      </c>
    </row>
    <row customHeight="1" ht="22.049999999999997">
      <c r="A49" s="1364" t="s">
        <v>223</v>
      </c>
      <c r="B49" s="1364" t="s">
        <v>224</v>
      </c>
      <c r="C49" s="1364" t="s">
        <v>225</v>
      </c>
      <c r="D49" s="1364" t="s">
        <v>226</v>
      </c>
      <c r="E49" s="2260"/>
      <c r="F49" s="2260"/>
      <c r="G49" s="2260"/>
      <c r="H49" s="2260"/>
      <c r="I49" s="2287"/>
      <c r="J49" s="2287"/>
      <c r="K49" s="2257" t="str">
        <f>J48&amp;".1"</f>
        <v>....1.1.1</v>
      </c>
      <c r="L49" s="1365" t="s">
        <v>438</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439</v>
      </c>
      <c r="AN49" s="512">
        <f>STRCHECKDATE(V50:AL50)</f>
      </c>
      <c r="AO49" s="501"/>
      <c r="AP49" s="501" t="str">
        <f>IF(T49="","",T49)</f>
        <v/>
      </c>
      <c r="AQ49" s="501"/>
      <c r="AR49" s="501"/>
      <c r="AS49" s="1156">
        <v>21</v>
      </c>
    </row>
    <row customHeight="1" ht="1.05">
      <c r="A50" s="1364" t="s">
        <v>223</v>
      </c>
      <c r="B50" s="1364" t="s">
        <v>224</v>
      </c>
      <c r="C50" s="1364" t="s">
        <v>225</v>
      </c>
      <c r="D50" s="1364" t="s">
        <v>226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223</v>
      </c>
      <c r="B51" s="1364" t="s">
        <v>224</v>
      </c>
      <c r="C51" s="1364" t="s">
        <v>225</v>
      </c>
      <c r="D51" s="1364" t="s">
        <v>226</v>
      </c>
      <c r="E51" s="2260"/>
      <c r="F51" s="2260"/>
      <c r="G51" s="2260"/>
      <c r="H51" s="2260"/>
      <c r="I51" s="2287"/>
      <c r="J51" s="2257"/>
      <c r="K51" s="1364"/>
      <c r="L51" s="1365"/>
      <c r="P51" s="2258"/>
      <c r="Q51" s="2258"/>
      <c r="R51" s="357"/>
      <c r="S51" s="1279"/>
      <c r="T51" s="289" t="s">
        <v>440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223</v>
      </c>
      <c r="B52" s="1364" t="s">
        <v>224</v>
      </c>
      <c r="C52" s="1364" t="s">
        <v>225</v>
      </c>
      <c r="D52" s="1364" t="s">
        <v>226</v>
      </c>
      <c r="E52" s="2260"/>
      <c r="F52" s="2260"/>
      <c r="G52" s="2260"/>
      <c r="H52" s="2260"/>
      <c r="I52" s="2257"/>
      <c r="J52" s="1364"/>
      <c r="K52" s="1364"/>
      <c r="L52" s="1365"/>
      <c r="P52" s="2258"/>
      <c r="Q52" s="1332"/>
      <c r="R52" s="357"/>
      <c r="S52" s="1279"/>
      <c r="T52" s="288" t="s">
        <v>441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223</v>
      </c>
      <c r="B53" s="1364" t="s">
        <v>224</v>
      </c>
      <c r="C53" s="1364" t="s">
        <v>225</v>
      </c>
      <c r="D53" s="1364" t="s">
        <v>226</v>
      </c>
      <c r="E53" s="2260"/>
      <c r="F53" s="2260"/>
      <c r="G53" s="2260"/>
      <c r="H53" s="2259"/>
      <c r="I53" s="1364"/>
      <c r="J53" s="1364"/>
      <c r="K53" s="1364"/>
      <c r="L53" s="1365"/>
      <c r="M53" s="1366"/>
      <c r="N53" s="1366"/>
      <c r="O53" s="538"/>
      <c r="P53" s="361"/>
      <c r="Q53" s="376"/>
      <c r="R53" s="356"/>
      <c r="S53" s="1279"/>
      <c r="T53" s="366" t="s">
        <v>442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223</v>
      </c>
      <c r="B54" s="1344" t="s">
        <v>224</v>
      </c>
      <c r="C54" s="1344" t="s">
        <v>225</v>
      </c>
      <c r="D54" s="1315"/>
      <c r="E54" s="2260"/>
      <c r="F54" s="2260"/>
      <c r="G54" s="2259"/>
      <c r="H54" s="1315"/>
      <c r="I54" s="1315"/>
      <c r="J54" s="1315"/>
      <c r="K54" s="1315"/>
      <c r="L54" s="1340"/>
      <c r="M54" s="1316"/>
      <c r="N54" s="1316"/>
      <c r="P54" s="1317"/>
      <c r="Q54" s="1318"/>
      <c r="R54" s="1317"/>
      <c r="S54" s="1323"/>
      <c r="T54" s="1326" t="s">
        <v>189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223</v>
      </c>
      <c r="B55" s="1344" t="s">
        <v>224</v>
      </c>
      <c r="C55" s="1315"/>
      <c r="D55" s="1315"/>
      <c r="E55" s="2260"/>
      <c r="F55" s="2259"/>
      <c r="G55" s="1315"/>
      <c r="H55" s="1315"/>
      <c r="I55" s="1315"/>
      <c r="J55" s="1315"/>
      <c r="K55" s="1315"/>
      <c r="L55" s="1340"/>
      <c r="M55" s="1322"/>
      <c r="N55" s="1322"/>
      <c r="P55" s="1317"/>
      <c r="Q55" s="1318"/>
      <c r="R55" s="1317"/>
      <c r="S55" s="1323"/>
      <c r="T55" s="1326" t="s">
        <v>190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223</v>
      </c>
      <c r="B56" s="1344"/>
      <c r="C56" s="1344"/>
      <c r="D56" s="1344"/>
      <c r="E56" s="2259"/>
      <c r="F56" s="1344"/>
      <c r="G56" s="1344"/>
      <c r="H56" s="1344"/>
      <c r="I56" s="1344"/>
      <c r="J56" s="1344"/>
      <c r="K56" s="1344"/>
      <c r="L56" s="1347"/>
      <c r="M56" s="1322"/>
      <c r="N56" s="1322"/>
      <c r="O56" s="519"/>
      <c r="P56" s="381"/>
      <c r="Q56" s="1345"/>
      <c r="R56" s="381"/>
      <c r="S56" s="1323"/>
      <c r="T56" s="1326" t="s">
        <v>191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74396-C01C-A39F-0FB8-022AF25975E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430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431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432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435</v>
      </c>
      <c r="M7" s="538"/>
      <c r="N7" s="1367"/>
      <c r="P7" s="2258"/>
      <c r="Q7" s="2258">
        <v>1</v>
      </c>
      <c r="R7" s="358"/>
      <c r="S7" s="1337">
        <f>$J7</f>
      </c>
      <c r="T7" s="287" t="s">
        <v>436</v>
      </c>
      <c r="U7" s="301"/>
      <c r="V7" s="2246"/>
      <c r="W7" s="2247"/>
      <c r="X7" s="2247"/>
      <c r="Y7" s="2247"/>
      <c r="Z7" s="2247"/>
      <c r="AA7" s="2247"/>
      <c r="AB7" s="2247"/>
      <c r="AC7" s="2248"/>
      <c r="AD7" s="2246"/>
      <c r="AE7" s="2247"/>
      <c r="AF7" s="2247"/>
      <c r="AG7" s="2247"/>
      <c r="AH7" s="2247"/>
      <c r="AI7" s="2247"/>
      <c r="AJ7" s="2247"/>
      <c r="AK7" s="2247"/>
      <c r="AL7" s="2248"/>
      <c r="AM7" s="1259" t="s">
        <v>437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438</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440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441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190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191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444</v>
      </c>
      <c r="P22" s="1363"/>
      <c r="Q22" s="1372"/>
      <c r="R22" s="1372"/>
      <c r="S22" s="730"/>
      <c r="T22" s="1161" t="s">
        <v>445</v>
      </c>
      <c r="AA22" s="187" t="s">
        <v>446</v>
      </c>
      <c r="AC22" s="187" t="s">
        <v>447</v>
      </c>
      <c r="AD22" s="1161" t="s">
        <v>445</v>
      </c>
      <c r="AI22" s="187" t="s">
        <v>448</v>
      </c>
      <c r="AK22" s="187" t="s">
        <v>447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"Мурманэнергосбыт"</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449</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450</v>
      </c>
      <c r="T31" s="2251"/>
      <c r="U31" s="1373"/>
      <c r="V31" s="2252" t="str">
        <f>IF(TITLE_NUMBER_PR_CHANGE="",IF(TITLE_NUMBER_PR="","",TITLE_NUMBER_PR),TITLE_NUMBER_PR_CHANGE)</f>
        <v>53/110</v>
      </c>
      <c r="W31" s="2252"/>
      <c r="X31" s="2252"/>
      <c r="Y31" s="2252"/>
      <c r="Z31" s="2252"/>
      <c r="AA31" s="2252"/>
      <c r="AB31" s="2252"/>
      <c r="AC31" s="327"/>
      <c r="AD31" s="2252" t="str">
        <f>IF(TITLE_NUMBER_PR_CHANGE="",IF(TITLE_NUMBER_PR="","",TITLE_NUMBER_PR),TITLE_NUMBER_PR_CHANGE)</f>
        <v>53/110</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https://npa.gov-murman.ru/bitrix/components/b1team/govmurman.element.file/download.php?ID=559439&amp;FID=881211</v>
      </c>
      <c r="W32" s="2252"/>
      <c r="X32" s="2252"/>
      <c r="Y32" s="2252"/>
      <c r="Z32" s="2252"/>
      <c r="AA32" s="2252"/>
      <c r="AB32" s="2252"/>
      <c r="AC32" s="327"/>
      <c r="AD32" s="2252" t="str">
        <f>IF(TITLE_IST_PUB_CHANGE="",IF(TITLE_IST_PUB="","",TITLE_IST_PUB),TITLE_IST_PUB_CHANGE)</f>
        <v>https://npa.gov-murman.ru/bitrix/components/b1team/govmurman.element.file/download.php?ID=559439&amp;FID=881211</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451</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452</v>
      </c>
      <c r="T35" s="2251"/>
      <c r="U35" s="1373"/>
      <c r="V35" s="2252" t="str">
        <f>IF(TITLE_NUMBER_PR_CHANGE="",IF(TITLE_NUMBER_PR="","",TITLE_NUMBER_PR),TITLE_NUMBER_PR_CHANGE)</f>
        <v>53/110</v>
      </c>
      <c r="W35" s="2252"/>
      <c r="X35" s="2252"/>
      <c r="Y35" s="2252"/>
      <c r="Z35" s="2252"/>
      <c r="AA35" s="2252"/>
      <c r="AB35" s="2252"/>
      <c r="AC35" s="327"/>
      <c r="AD35" s="2252" t="str">
        <f>IF(TITLE_NUMBER_PR_CHANGE="",IF(TITLE_NUMBER_PR="","",TITLE_NUMBER_PR),TITLE_NUMBER_PR_CHANGE)</f>
        <v>53/110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453</v>
      </c>
      <c r="AD36" s="327"/>
      <c r="AE36" s="327"/>
      <c r="AF36" s="327"/>
      <c r="AG36" s="327"/>
      <c r="AH36" s="327"/>
      <c r="AI36" s="327"/>
      <c r="AJ36" s="327"/>
      <c r="AK36" s="279" t="s">
        <v>453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330</v>
      </c>
      <c r="AS38" s="1156">
        <v>14</v>
      </c>
    </row>
    <row customHeight="1" ht="14.699999999999998">
      <c r="Q39" s="377"/>
      <c r="R39" s="377"/>
      <c r="S39" s="2274" t="s">
        <v>92</v>
      </c>
      <c r="T39" s="2210" t="s">
        <v>454</v>
      </c>
      <c r="U39" s="302"/>
      <c r="V39" s="2275" t="s">
        <v>455</v>
      </c>
      <c r="W39" s="2276"/>
      <c r="X39" s="2276"/>
      <c r="Y39" s="2276"/>
      <c r="Z39" s="2276"/>
      <c r="AA39" s="2276"/>
      <c r="AB39" s="2277"/>
      <c r="AC39" s="2278" t="s">
        <v>456</v>
      </c>
      <c r="AD39" s="2275" t="s">
        <v>455</v>
      </c>
      <c r="AE39" s="2276"/>
      <c r="AF39" s="2276"/>
      <c r="AG39" s="2276"/>
      <c r="AH39" s="2276"/>
      <c r="AI39" s="2276"/>
      <c r="AJ39" s="2277"/>
      <c r="AK39" s="2278" t="s">
        <v>457</v>
      </c>
      <c r="AL39" s="2281" t="s">
        <v>458</v>
      </c>
      <c r="AM39" s="2128"/>
      <c r="AS39" s="1156">
        <v>14</v>
      </c>
    </row>
    <row customHeight="1" ht="35.699999999999996">
      <c r="Q40" s="377"/>
      <c r="R40" s="377"/>
      <c r="S40" s="2274"/>
      <c r="T40" s="2210"/>
      <c r="U40" s="1032"/>
      <c r="V40" s="2261" t="s">
        <v>459</v>
      </c>
      <c r="W40" s="2284"/>
      <c r="X40" s="2263" t="s">
        <v>461</v>
      </c>
      <c r="Y40" s="2264"/>
      <c r="Z40" s="2263" t="s">
        <v>462</v>
      </c>
      <c r="AA40" s="2270"/>
      <c r="AB40" s="2264"/>
      <c r="AC40" s="2279"/>
      <c r="AD40" s="2261" t="s">
        <v>475</v>
      </c>
      <c r="AE40" s="2284"/>
      <c r="AF40" s="2263" t="s">
        <v>461</v>
      </c>
      <c r="AG40" s="2264"/>
      <c r="AH40" s="2263" t="s">
        <v>462</v>
      </c>
      <c r="AI40" s="2270"/>
      <c r="AJ40" s="2264"/>
      <c r="AK40" s="2279"/>
      <c r="AL40" s="2282"/>
      <c r="AM40" s="2128"/>
      <c r="AS40" s="1156">
        <v>34</v>
      </c>
    </row>
    <row customHeight="1" ht="35.699999999999996">
      <c r="A41" s="1371"/>
      <c r="B41" s="1371" t="s">
        <v>139</v>
      </c>
      <c r="C41" s="1371" t="s">
        <v>140</v>
      </c>
      <c r="D41" s="1371" t="s">
        <v>141</v>
      </c>
      <c r="E41" s="1365" t="s">
        <v>463</v>
      </c>
      <c r="F41" s="1365" t="s">
        <v>464</v>
      </c>
      <c r="G41" s="1365" t="s">
        <v>465</v>
      </c>
      <c r="H41" s="1365" t="s">
        <v>466</v>
      </c>
      <c r="I41" s="1365" t="s">
        <v>467</v>
      </c>
      <c r="J41" s="1365" t="s">
        <v>468</v>
      </c>
      <c r="K41" s="1365" t="s">
        <v>469</v>
      </c>
      <c r="L41" s="1365" t="s">
        <v>444</v>
      </c>
      <c r="Q41" s="377"/>
      <c r="R41" s="377"/>
      <c r="S41" s="2274"/>
      <c r="T41" s="2210"/>
      <c r="U41" s="303"/>
      <c r="V41" s="2262"/>
      <c r="W41" s="2285"/>
      <c r="X41" s="1223" t="s">
        <v>470</v>
      </c>
      <c r="Y41" s="1223" t="s">
        <v>471</v>
      </c>
      <c r="Z41" s="1339" t="s">
        <v>472</v>
      </c>
      <c r="AA41" s="2271" t="s">
        <v>473</v>
      </c>
      <c r="AB41" s="2272"/>
      <c r="AC41" s="2280"/>
      <c r="AD41" s="2262"/>
      <c r="AE41" s="2285"/>
      <c r="AF41" s="1223" t="s">
        <v>470</v>
      </c>
      <c r="AG41" s="1223" t="s">
        <v>471</v>
      </c>
      <c r="AH41" s="1339" t="s">
        <v>472</v>
      </c>
      <c r="AI41" s="2271" t="s">
        <v>473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172</v>
      </c>
      <c r="B44" s="1364" t="s">
        <v>173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427</v>
      </c>
      <c r="AO44" s="501"/>
      <c r="AP44" s="501" t="str">
        <f>IF(T44="","",T44)</f>
        <v>Территория действия тарифа</v>
      </c>
      <c r="AQ44" s="501"/>
      <c r="AR44" s="501"/>
      <c r="AS44" s="1156">
        <v>21</v>
      </c>
    </row>
    <row customHeight="1" ht="24">
      <c r="A45" s="1364" t="s">
        <v>172</v>
      </c>
      <c r="B45" s="1364" t="s">
        <v>173</v>
      </c>
      <c r="C45" s="1364" t="s">
        <v>174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429</v>
      </c>
      <c r="AO45" s="501"/>
      <c r="AP45" s="501" t="str">
        <f>IF(T45="","",T45)</f>
        <v>Наименование системы теплоснабжения </v>
      </c>
      <c r="AQ45" s="501"/>
      <c r="AR45" s="501"/>
      <c r="AS45" s="1156">
        <v>23</v>
      </c>
    </row>
    <row customHeight="1" ht="22.049999999999997">
      <c r="A46" s="1364" t="s">
        <v>172</v>
      </c>
      <c r="B46" s="1364" t="s">
        <v>173</v>
      </c>
      <c r="C46" s="1364" t="s">
        <v>174</v>
      </c>
      <c r="D46" s="1364" t="s">
        <v>175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430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431</v>
      </c>
      <c r="AO46" s="501"/>
      <c r="AP46" s="501" t="str">
        <f>IF(T46="","",T46)</f>
        <v>Источник тепловой энергии  </v>
      </c>
      <c r="AQ46" s="501"/>
      <c r="AR46" s="501"/>
      <c r="AS46" s="1156">
        <v>21</v>
      </c>
    </row>
    <row s="1643" customFormat="1" customHeight="1" ht="0">
      <c r="A47" s="1344" t="s">
        <v>172</v>
      </c>
      <c r="B47" s="1344" t="s">
        <v>173</v>
      </c>
      <c r="C47" s="1344" t="s">
        <v>174</v>
      </c>
      <c r="D47" s="1344" t="s">
        <v>175</v>
      </c>
      <c r="E47" s="2260"/>
      <c r="F47" s="2260"/>
      <c r="G47" s="2260"/>
      <c r="H47" s="2260"/>
      <c r="I47" s="2257" t="str">
        <f>S46&amp;".1"</f>
        <v>....1</v>
      </c>
      <c r="J47" s="1344"/>
      <c r="K47" s="1344"/>
      <c r="L47" s="1347" t="s">
        <v>432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172</v>
      </c>
      <c r="B48" s="1364" t="s">
        <v>173</v>
      </c>
      <c r="C48" s="1364" t="s">
        <v>174</v>
      </c>
      <c r="D48" s="1364" t="s">
        <v>175</v>
      </c>
      <c r="E48" s="2260"/>
      <c r="F48" s="2260"/>
      <c r="G48" s="2260"/>
      <c r="H48" s="2260"/>
      <c r="I48" s="2287"/>
      <c r="J48" s="2257" t="str">
        <f>S46&amp;".1"</f>
        <v>....1</v>
      </c>
      <c r="K48" s="1364"/>
      <c r="L48" s="1365" t="s">
        <v>435</v>
      </c>
      <c r="P48" s="2258"/>
      <c r="Q48" s="2258">
        <v>1</v>
      </c>
      <c r="R48" s="358"/>
      <c r="S48" s="1337" t="str">
        <f>$J48</f>
        <v>....1</v>
      </c>
      <c r="T48" s="287" t="s">
        <v>436</v>
      </c>
      <c r="U48" s="301"/>
      <c r="V48" s="2246"/>
      <c r="W48" s="2247"/>
      <c r="X48" s="2247"/>
      <c r="Y48" s="2247"/>
      <c r="Z48" s="2247"/>
      <c r="AA48" s="2247"/>
      <c r="AB48" s="2247"/>
      <c r="AC48" s="2248"/>
      <c r="AD48" s="2246"/>
      <c r="AE48" s="2247"/>
      <c r="AF48" s="2247"/>
      <c r="AG48" s="2247"/>
      <c r="AH48" s="2247"/>
      <c r="AI48" s="2247"/>
      <c r="AJ48" s="2247"/>
      <c r="AK48" s="2247"/>
      <c r="AL48" s="2248"/>
      <c r="AM48" s="1259" t="s">
        <v>437</v>
      </c>
      <c r="AO48" s="501"/>
      <c r="AP48" s="501" t="str">
        <f>IF(T48="","",T48)</f>
        <v>Группа потребителей</v>
      </c>
      <c r="AQ48" s="501"/>
      <c r="AR48" s="501"/>
      <c r="AS48" s="1156">
        <v>21</v>
      </c>
    </row>
    <row customHeight="1" ht="22.049999999999997">
      <c r="A49" s="1364" t="s">
        <v>172</v>
      </c>
      <c r="B49" s="1364" t="s">
        <v>173</v>
      </c>
      <c r="C49" s="1364" t="s">
        <v>174</v>
      </c>
      <c r="D49" s="1364" t="s">
        <v>175</v>
      </c>
      <c r="E49" s="2260"/>
      <c r="F49" s="2260"/>
      <c r="G49" s="2260"/>
      <c r="H49" s="2260"/>
      <c r="I49" s="2287"/>
      <c r="J49" s="2287"/>
      <c r="K49" s="2257" t="str">
        <f>J48&amp;".1"</f>
        <v>....1.1</v>
      </c>
      <c r="L49" s="1365" t="s">
        <v>438</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476</v>
      </c>
      <c r="AN49" s="512">
        <f>STRCHECKDATE(V50:AL50)</f>
      </c>
      <c r="AO49" s="501"/>
      <c r="AP49" s="501" t="str">
        <f>IF(T49="","",T49)</f>
        <v/>
      </c>
      <c r="AQ49" s="501"/>
      <c r="AR49" s="501"/>
      <c r="AS49" s="1156">
        <v>21</v>
      </c>
    </row>
    <row customHeight="1" ht="1.05">
      <c r="A50" s="1364" t="s">
        <v>172</v>
      </c>
      <c r="B50" s="1364" t="s">
        <v>173</v>
      </c>
      <c r="C50" s="1364" t="s">
        <v>174</v>
      </c>
      <c r="D50" s="1364" t="s">
        <v>175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172</v>
      </c>
      <c r="B51" s="1364" t="s">
        <v>173</v>
      </c>
      <c r="C51" s="1364" t="s">
        <v>174</v>
      </c>
      <c r="D51" s="1364" t="s">
        <v>175</v>
      </c>
      <c r="E51" s="2260"/>
      <c r="F51" s="2260"/>
      <c r="G51" s="2260"/>
      <c r="H51" s="2260"/>
      <c r="I51" s="2287"/>
      <c r="J51" s="2257"/>
      <c r="K51" s="1364"/>
      <c r="L51" s="1365"/>
      <c r="P51" s="2258"/>
      <c r="Q51" s="2258"/>
      <c r="R51" s="357"/>
      <c r="S51" s="1279"/>
      <c r="T51" s="288" t="s">
        <v>440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172</v>
      </c>
      <c r="B52" s="1364" t="s">
        <v>173</v>
      </c>
      <c r="C52" s="1364" t="s">
        <v>174</v>
      </c>
      <c r="D52" s="1364" t="s">
        <v>175</v>
      </c>
      <c r="E52" s="2260"/>
      <c r="F52" s="2260"/>
      <c r="G52" s="2260"/>
      <c r="H52" s="2260"/>
      <c r="I52" s="2257"/>
      <c r="J52" s="1364"/>
      <c r="K52" s="1364"/>
      <c r="L52" s="1365"/>
      <c r="P52" s="2258"/>
      <c r="Q52" s="1332"/>
      <c r="R52" s="357"/>
      <c r="S52" s="1279"/>
      <c r="T52" s="366" t="s">
        <v>441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172</v>
      </c>
      <c r="B53" s="1364" t="s">
        <v>173</v>
      </c>
      <c r="C53" s="1364" t="s">
        <v>174</v>
      </c>
      <c r="D53" s="1364" t="s">
        <v>175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172</v>
      </c>
      <c r="B54" s="1344" t="s">
        <v>173</v>
      </c>
      <c r="C54" s="1344" t="s">
        <v>174</v>
      </c>
      <c r="D54" s="1315"/>
      <c r="E54" s="2260"/>
      <c r="F54" s="2260"/>
      <c r="G54" s="2259"/>
      <c r="H54" s="1315"/>
      <c r="I54" s="1315"/>
      <c r="J54" s="1315"/>
      <c r="K54" s="1315"/>
      <c r="L54" s="1340"/>
      <c r="M54" s="1316"/>
      <c r="N54" s="1316"/>
      <c r="P54" s="1317"/>
      <c r="Q54" s="1318"/>
      <c r="R54" s="1317"/>
      <c r="S54" s="1323"/>
      <c r="T54" s="1326" t="s">
        <v>189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172</v>
      </c>
      <c r="B55" s="1344" t="s">
        <v>173</v>
      </c>
      <c r="C55" s="1315"/>
      <c r="D55" s="1315"/>
      <c r="E55" s="2260"/>
      <c r="F55" s="2259"/>
      <c r="G55" s="1315"/>
      <c r="H55" s="1315"/>
      <c r="I55" s="1315"/>
      <c r="J55" s="1315"/>
      <c r="K55" s="1315"/>
      <c r="L55" s="1340"/>
      <c r="M55" s="1322"/>
      <c r="N55" s="1322"/>
      <c r="P55" s="1317"/>
      <c r="Q55" s="1318"/>
      <c r="R55" s="1317"/>
      <c r="S55" s="1323"/>
      <c r="T55" s="1326" t="s">
        <v>190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172</v>
      </c>
      <c r="B56" s="1344"/>
      <c r="C56" s="1344"/>
      <c r="D56" s="1344"/>
      <c r="E56" s="2259"/>
      <c r="F56" s="1344"/>
      <c r="G56" s="1344"/>
      <c r="H56" s="1344"/>
      <c r="I56" s="1344"/>
      <c r="J56" s="1344"/>
      <c r="K56" s="1344"/>
      <c r="L56" s="1347"/>
      <c r="M56" s="1322"/>
      <c r="N56" s="1322"/>
      <c r="O56" s="519"/>
      <c r="P56" s="381"/>
      <c r="Q56" s="1345"/>
      <c r="R56" s="381"/>
      <c r="S56" s="1323"/>
      <c r="T56" s="1326" t="s">
        <v>191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50068-BC78-4D34-B078-95EBEF6CD23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428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429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430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431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432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435</v>
      </c>
      <c r="M7" s="538"/>
      <c r="N7" s="1367"/>
      <c r="P7" s="2258"/>
      <c r="Q7" s="2258">
        <v>1</v>
      </c>
      <c r="R7" s="1643"/>
      <c r="S7" s="2008">
        <f>$J7</f>
      </c>
      <c r="T7" s="287" t="s">
        <v>436</v>
      </c>
      <c r="U7" s="301"/>
      <c r="V7" s="2306"/>
      <c r="W7" s="2306"/>
      <c r="X7" s="2306"/>
      <c r="Y7" s="2306"/>
      <c r="Z7" s="2306"/>
      <c r="AA7" s="2306"/>
      <c r="AB7" s="2306"/>
      <c r="AC7" s="2306"/>
      <c r="AD7" s="2306"/>
      <c r="AE7" s="2306"/>
      <c r="AF7" s="2306"/>
      <c r="AG7" s="2306"/>
      <c r="AH7" s="2306"/>
      <c r="AI7" s="2306"/>
      <c r="AJ7" s="2306"/>
      <c r="AK7" s="2306"/>
      <c r="AL7" s="2306"/>
      <c r="AM7" s="2011" t="s">
        <v>437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438</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439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440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441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189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190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191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444</v>
      </c>
      <c r="P22" s="1363"/>
      <c r="Q22" s="1372"/>
      <c r="R22" s="1372"/>
      <c r="S22" s="730"/>
      <c r="T22" s="1161" t="s">
        <v>445</v>
      </c>
      <c r="AA22" s="187" t="s">
        <v>446</v>
      </c>
      <c r="AC22" s="187" t="s">
        <v>447</v>
      </c>
      <c r="AD22" s="1161" t="s">
        <v>445</v>
      </c>
      <c r="AI22" s="187" t="s">
        <v>448</v>
      </c>
      <c r="AK22" s="187" t="s">
        <v>447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"Мурманэнергосбыт"</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449</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450</v>
      </c>
      <c r="T31" s="2251"/>
      <c r="U31" s="1373"/>
      <c r="V31" s="2252" t="str">
        <f>IF(TITLE_NUMBER_PR_CHANGE="",IF(TITLE_NUMBER_PR="","",TITLE_NUMBER_PR),TITLE_NUMBER_PR_CHANGE)</f>
        <v>53/110</v>
      </c>
      <c r="W31" s="2252"/>
      <c r="X31" s="2252"/>
      <c r="Y31" s="2252"/>
      <c r="Z31" s="2252"/>
      <c r="AA31" s="2252"/>
      <c r="AB31" s="2252"/>
      <c r="AC31" s="327"/>
      <c r="AD31" s="2252" t="str">
        <f>IF(TITLE_NUMBER_PR_CHANGE="",IF(TITLE_NUMBER_PR="","",TITLE_NUMBER_PR),TITLE_NUMBER_PR_CHANGE)</f>
        <v>53/110</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https://npa.gov-murman.ru/bitrix/components/b1team/govmurman.element.file/download.php?ID=559439&amp;FID=881211</v>
      </c>
      <c r="W32" s="2252"/>
      <c r="X32" s="2252"/>
      <c r="Y32" s="2252"/>
      <c r="Z32" s="2252"/>
      <c r="AA32" s="2252"/>
      <c r="AB32" s="2252"/>
      <c r="AC32" s="327"/>
      <c r="AD32" s="2252" t="str">
        <f>IF(TITLE_IST_PUB_CHANGE="",IF(TITLE_IST_PUB="","",TITLE_IST_PUB),TITLE_IST_PUB_CHANGE)</f>
        <v>https://npa.gov-murman.ru/bitrix/components/b1team/govmurman.element.file/download.php?ID=559439&amp;FID=881211</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451</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452</v>
      </c>
      <c r="T35" s="2251"/>
      <c r="U35" s="1373"/>
      <c r="V35" s="2252" t="str">
        <f>IF(TITLE_NUMBER_PR_CHANGE="",IF(TITLE_NUMBER_PR="","",TITLE_NUMBER_PR),TITLE_NUMBER_PR_CHANGE)</f>
        <v>53/110</v>
      </c>
      <c r="W35" s="2252"/>
      <c r="X35" s="2252"/>
      <c r="Y35" s="2252"/>
      <c r="Z35" s="2252"/>
      <c r="AA35" s="2252"/>
      <c r="AB35" s="2252"/>
      <c r="AC35" s="327"/>
      <c r="AD35" s="2252" t="str">
        <f>IF(TITLE_NUMBER_PR_CHANGE="",IF(TITLE_NUMBER_PR="","",TITLE_NUMBER_PR),TITLE_NUMBER_PR_CHANGE)</f>
        <v>53/110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453</v>
      </c>
      <c r="AD36" s="327"/>
      <c r="AE36" s="327"/>
      <c r="AF36" s="327"/>
      <c r="AG36" s="327"/>
      <c r="AH36" s="327"/>
      <c r="AI36" s="327"/>
      <c r="AJ36" s="327"/>
      <c r="AK36" s="279" t="s">
        <v>453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330</v>
      </c>
      <c r="AS38" s="1156">
        <v>14</v>
      </c>
    </row>
    <row customHeight="1" ht="14.699999999999998">
      <c r="Q39" s="377"/>
      <c r="R39" s="377"/>
      <c r="S39" s="2274" t="s">
        <v>92</v>
      </c>
      <c r="T39" s="2210" t="s">
        <v>454</v>
      </c>
      <c r="U39" s="302"/>
      <c r="V39" s="2275" t="s">
        <v>455</v>
      </c>
      <c r="W39" s="2276"/>
      <c r="X39" s="2276"/>
      <c r="Y39" s="2276"/>
      <c r="Z39" s="2276"/>
      <c r="AA39" s="2276"/>
      <c r="AB39" s="2277"/>
      <c r="AC39" s="2278" t="s">
        <v>456</v>
      </c>
      <c r="AD39" s="2275" t="s">
        <v>455</v>
      </c>
      <c r="AE39" s="2276"/>
      <c r="AF39" s="2276"/>
      <c r="AG39" s="2276"/>
      <c r="AH39" s="2276"/>
      <c r="AI39" s="2276"/>
      <c r="AJ39" s="2277"/>
      <c r="AK39" s="2278" t="s">
        <v>457</v>
      </c>
      <c r="AL39" s="2281" t="s">
        <v>458</v>
      </c>
      <c r="AM39" s="2128"/>
      <c r="AS39" s="1156">
        <v>14</v>
      </c>
    </row>
    <row customHeight="1" ht="35.699999999999996">
      <c r="Q40" s="377"/>
      <c r="R40" s="377"/>
      <c r="S40" s="2274"/>
      <c r="T40" s="2210"/>
      <c r="U40" s="1032"/>
      <c r="V40" s="2261" t="s">
        <v>459</v>
      </c>
      <c r="W40" s="2284"/>
      <c r="X40" s="2263" t="s">
        <v>461</v>
      </c>
      <c r="Y40" s="2264"/>
      <c r="Z40" s="2263" t="s">
        <v>462</v>
      </c>
      <c r="AA40" s="2270"/>
      <c r="AB40" s="2264"/>
      <c r="AC40" s="2279"/>
      <c r="AD40" s="2261" t="s">
        <v>475</v>
      </c>
      <c r="AE40" s="2284"/>
      <c r="AF40" s="2263" t="s">
        <v>461</v>
      </c>
      <c r="AG40" s="2264"/>
      <c r="AH40" s="2263" t="s">
        <v>462</v>
      </c>
      <c r="AI40" s="2270"/>
      <c r="AJ40" s="2264"/>
      <c r="AK40" s="2279"/>
      <c r="AL40" s="2282"/>
      <c r="AM40" s="2128"/>
      <c r="AS40" s="1156">
        <v>34</v>
      </c>
    </row>
    <row customHeight="1" ht="35.699999999999996">
      <c r="A41" s="1371"/>
      <c r="B41" s="1371" t="s">
        <v>139</v>
      </c>
      <c r="C41" s="1371" t="s">
        <v>140</v>
      </c>
      <c r="D41" s="1371" t="s">
        <v>141</v>
      </c>
      <c r="E41" s="1365" t="s">
        <v>463</v>
      </c>
      <c r="F41" s="1365" t="s">
        <v>464</v>
      </c>
      <c r="G41" s="1365" t="s">
        <v>465</v>
      </c>
      <c r="H41" s="1365" t="s">
        <v>466</v>
      </c>
      <c r="I41" s="1365" t="s">
        <v>467</v>
      </c>
      <c r="J41" s="1365" t="s">
        <v>468</v>
      </c>
      <c r="K41" s="1365" t="s">
        <v>469</v>
      </c>
      <c r="L41" s="1365" t="s">
        <v>444</v>
      </c>
      <c r="Q41" s="377"/>
      <c r="R41" s="377"/>
      <c r="S41" s="2274"/>
      <c r="T41" s="2210"/>
      <c r="U41" s="303"/>
      <c r="V41" s="2262"/>
      <c r="W41" s="2285"/>
      <c r="X41" s="1223" t="s">
        <v>470</v>
      </c>
      <c r="Y41" s="1223" t="s">
        <v>471</v>
      </c>
      <c r="Z41" s="1339" t="s">
        <v>472</v>
      </c>
      <c r="AA41" s="2271" t="s">
        <v>473</v>
      </c>
      <c r="AB41" s="2272"/>
      <c r="AC41" s="2280"/>
      <c r="AD41" s="2262"/>
      <c r="AE41" s="2285"/>
      <c r="AF41" s="1223" t="s">
        <v>470</v>
      </c>
      <c r="AG41" s="1223" t="s">
        <v>471</v>
      </c>
      <c r="AH41" s="1339" t="s">
        <v>472</v>
      </c>
      <c r="AI41" s="2271" t="s">
        <v>473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211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211</v>
      </c>
      <c r="B44" s="1364" t="s">
        <v>212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427</v>
      </c>
      <c r="AO44" s="501"/>
      <c r="AP44" s="501" t="str">
        <f>IF(T44="","",T44)</f>
        <v>Территория действия тарифа</v>
      </c>
      <c r="AQ44" s="501"/>
      <c r="AR44" s="501"/>
      <c r="AS44" s="1156">
        <v>21</v>
      </c>
    </row>
    <row customHeight="1" ht="24">
      <c r="A45" s="1364" t="s">
        <v>211</v>
      </c>
      <c r="B45" s="1364" t="s">
        <v>212</v>
      </c>
      <c r="C45" s="1364" t="s">
        <v>213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429</v>
      </c>
      <c r="AO45" s="501"/>
      <c r="AP45" s="501" t="str">
        <f>IF(T45="","",T45)</f>
        <v>Наименование системы теплоснабжения </v>
      </c>
      <c r="AQ45" s="501"/>
      <c r="AR45" s="501"/>
      <c r="AS45" s="1156">
        <v>23</v>
      </c>
    </row>
    <row customHeight="1" ht="22.049999999999997">
      <c r="A46" s="1364" t="s">
        <v>211</v>
      </c>
      <c r="B46" s="1364" t="s">
        <v>212</v>
      </c>
      <c r="C46" s="1364" t="s">
        <v>213</v>
      </c>
      <c r="D46" s="1364" t="s">
        <v>214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430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431</v>
      </c>
      <c r="AO46" s="501"/>
      <c r="AP46" s="501" t="str">
        <f>IF(T46="","",T46)</f>
        <v>Источник тепловой энергии  </v>
      </c>
      <c r="AQ46" s="501"/>
      <c r="AR46" s="501"/>
      <c r="AS46" s="1156">
        <v>21</v>
      </c>
    </row>
    <row s="1643" customFormat="1" customHeight="1" ht="0">
      <c r="A47" s="1344" t="s">
        <v>211</v>
      </c>
      <c r="B47" s="1344" t="s">
        <v>212</v>
      </c>
      <c r="C47" s="1344" t="s">
        <v>213</v>
      </c>
      <c r="D47" s="1344" t="s">
        <v>214</v>
      </c>
      <c r="E47" s="2260"/>
      <c r="F47" s="2260"/>
      <c r="G47" s="2260"/>
      <c r="H47" s="2260"/>
      <c r="I47" s="2257" t="str">
        <f>S46&amp;".1"</f>
        <v>....1</v>
      </c>
      <c r="J47" s="1344"/>
      <c r="K47" s="1344"/>
      <c r="L47" s="1347" t="s">
        <v>432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211</v>
      </c>
      <c r="B48" s="1364" t="s">
        <v>212</v>
      </c>
      <c r="C48" s="1364" t="s">
        <v>213</v>
      </c>
      <c r="D48" s="1364" t="s">
        <v>214</v>
      </c>
      <c r="E48" s="2260"/>
      <c r="F48" s="2260"/>
      <c r="G48" s="2260"/>
      <c r="H48" s="2260"/>
      <c r="I48" s="2287"/>
      <c r="J48" s="2257" t="str">
        <f>S46&amp;".1"</f>
        <v>....1</v>
      </c>
      <c r="K48" s="1364"/>
      <c r="L48" s="1365" t="s">
        <v>435</v>
      </c>
      <c r="P48" s="2258"/>
      <c r="Q48" s="2258">
        <v>1</v>
      </c>
      <c r="R48" s="358"/>
      <c r="S48" s="1337" t="str">
        <f>$J48</f>
        <v>....1</v>
      </c>
      <c r="T48" s="287" t="s">
        <v>436</v>
      </c>
      <c r="U48" s="301"/>
      <c r="V48" s="2246"/>
      <c r="W48" s="2247"/>
      <c r="X48" s="2247"/>
      <c r="Y48" s="2247"/>
      <c r="Z48" s="2247"/>
      <c r="AA48" s="2247"/>
      <c r="AB48" s="2247"/>
      <c r="AC48" s="2248"/>
      <c r="AD48" s="2246"/>
      <c r="AE48" s="2247"/>
      <c r="AF48" s="2247"/>
      <c r="AG48" s="2247"/>
      <c r="AH48" s="2247"/>
      <c r="AI48" s="2247"/>
      <c r="AJ48" s="2247"/>
      <c r="AK48" s="2247"/>
      <c r="AL48" s="2248"/>
      <c r="AM48" s="1259" t="s">
        <v>437</v>
      </c>
      <c r="AO48" s="501"/>
      <c r="AP48" s="501" t="str">
        <f>IF(T48="","",T48)</f>
        <v>Группа потребителей</v>
      </c>
      <c r="AQ48" s="501"/>
      <c r="AR48" s="501"/>
      <c r="AS48" s="1156">
        <v>21</v>
      </c>
    </row>
    <row customHeight="1" ht="22.049999999999997">
      <c r="A49" s="1364" t="s">
        <v>211</v>
      </c>
      <c r="B49" s="1364" t="s">
        <v>212</v>
      </c>
      <c r="C49" s="1364" t="s">
        <v>213</v>
      </c>
      <c r="D49" s="1364" t="s">
        <v>214</v>
      </c>
      <c r="E49" s="2260"/>
      <c r="F49" s="2260"/>
      <c r="G49" s="2260"/>
      <c r="H49" s="2260"/>
      <c r="I49" s="2287"/>
      <c r="J49" s="2287"/>
      <c r="K49" s="2257" t="str">
        <f>J48&amp;".1"</f>
        <v>....1.1</v>
      </c>
      <c r="L49" s="1365" t="s">
        <v>438</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476</v>
      </c>
      <c r="AN49" s="512">
        <f>STRCHECKDATE(V50:AL50)</f>
      </c>
      <c r="AO49" s="501"/>
      <c r="AP49" s="501" t="str">
        <f>IF(T49="","",T49)</f>
        <v/>
      </c>
      <c r="AQ49" s="501"/>
      <c r="AR49" s="501"/>
      <c r="AS49" s="1156">
        <v>21</v>
      </c>
    </row>
    <row customHeight="1" ht="1.05">
      <c r="A50" s="1364" t="s">
        <v>211</v>
      </c>
      <c r="B50" s="1364" t="s">
        <v>212</v>
      </c>
      <c r="C50" s="1364" t="s">
        <v>213</v>
      </c>
      <c r="D50" s="1364" t="s">
        <v>214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211</v>
      </c>
      <c r="B51" s="1364" t="s">
        <v>212</v>
      </c>
      <c r="C51" s="1364" t="s">
        <v>213</v>
      </c>
      <c r="D51" s="1364" t="s">
        <v>214</v>
      </c>
      <c r="E51" s="2260"/>
      <c r="F51" s="2260"/>
      <c r="G51" s="2260"/>
      <c r="H51" s="2260"/>
      <c r="I51" s="2287"/>
      <c r="J51" s="2257"/>
      <c r="K51" s="1364"/>
      <c r="L51" s="1365"/>
      <c r="P51" s="2258"/>
      <c r="Q51" s="2258"/>
      <c r="R51" s="357"/>
      <c r="S51" s="1279"/>
      <c r="T51" s="288" t="s">
        <v>440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211</v>
      </c>
      <c r="B52" s="1364" t="s">
        <v>212</v>
      </c>
      <c r="C52" s="1364" t="s">
        <v>213</v>
      </c>
      <c r="D52" s="1364" t="s">
        <v>214</v>
      </c>
      <c r="E52" s="2260"/>
      <c r="F52" s="2260"/>
      <c r="G52" s="2260"/>
      <c r="H52" s="2260"/>
      <c r="I52" s="2257"/>
      <c r="J52" s="1364"/>
      <c r="K52" s="1364"/>
      <c r="L52" s="1365"/>
      <c r="P52" s="2258"/>
      <c r="Q52" s="1332"/>
      <c r="R52" s="357"/>
      <c r="S52" s="1279"/>
      <c r="T52" s="366" t="s">
        <v>441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211</v>
      </c>
      <c r="B53" s="1364" t="s">
        <v>212</v>
      </c>
      <c r="C53" s="1364" t="s">
        <v>213</v>
      </c>
      <c r="D53" s="1364" t="s">
        <v>214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211</v>
      </c>
      <c r="B54" s="1344" t="s">
        <v>212</v>
      </c>
      <c r="C54" s="1344" t="s">
        <v>213</v>
      </c>
      <c r="D54" s="1315"/>
      <c r="E54" s="2260"/>
      <c r="F54" s="2260"/>
      <c r="G54" s="2259"/>
      <c r="H54" s="1315"/>
      <c r="I54" s="1315"/>
      <c r="J54" s="1315"/>
      <c r="K54" s="1315"/>
      <c r="L54" s="1340"/>
      <c r="M54" s="1316"/>
      <c r="N54" s="1316"/>
      <c r="P54" s="1317"/>
      <c r="Q54" s="1318"/>
      <c r="R54" s="1317"/>
      <c r="S54" s="1323"/>
      <c r="T54" s="1326" t="s">
        <v>189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211</v>
      </c>
      <c r="B55" s="1344" t="s">
        <v>212</v>
      </c>
      <c r="C55" s="1315"/>
      <c r="D55" s="1315"/>
      <c r="E55" s="2260"/>
      <c r="F55" s="2259"/>
      <c r="G55" s="1315"/>
      <c r="H55" s="1315"/>
      <c r="I55" s="1315"/>
      <c r="J55" s="1315"/>
      <c r="K55" s="1315"/>
      <c r="L55" s="1340"/>
      <c r="M55" s="1322"/>
      <c r="N55" s="1322"/>
      <c r="P55" s="1317"/>
      <c r="Q55" s="1318"/>
      <c r="R55" s="1317"/>
      <c r="S55" s="1323"/>
      <c r="T55" s="1326" t="s">
        <v>190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211</v>
      </c>
      <c r="B56" s="1344"/>
      <c r="C56" s="1344"/>
      <c r="D56" s="1344"/>
      <c r="E56" s="2259"/>
      <c r="F56" s="1344"/>
      <c r="G56" s="1344"/>
      <c r="H56" s="1344"/>
      <c r="I56" s="1344"/>
      <c r="J56" s="1344"/>
      <c r="K56" s="1344"/>
      <c r="L56" s="1347"/>
      <c r="M56" s="1322"/>
      <c r="N56" s="1322"/>
      <c r="O56" s="519"/>
      <c r="P56" s="381"/>
      <c r="Q56" s="1345"/>
      <c r="R56" s="381"/>
      <c r="S56" s="1323"/>
      <c r="T56" s="1326" t="s">
        <v>191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208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F067E-9A7D-0092-6918-1A7421422C0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430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431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432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435</v>
      </c>
      <c r="M7" s="538"/>
      <c r="N7" s="1367"/>
      <c r="P7" s="2258"/>
      <c r="Q7" s="2258">
        <v>1</v>
      </c>
      <c r="R7" s="358"/>
      <c r="S7" s="1337">
        <f>$J7</f>
      </c>
      <c r="T7" s="287" t="s">
        <v>436</v>
      </c>
      <c r="U7" s="301"/>
      <c r="V7" s="2246"/>
      <c r="W7" s="2247"/>
      <c r="X7" s="2247"/>
      <c r="Y7" s="2247"/>
      <c r="Z7" s="2247"/>
      <c r="AA7" s="2247"/>
      <c r="AB7" s="2247"/>
      <c r="AC7" s="2248"/>
      <c r="AD7" s="2246"/>
      <c r="AE7" s="2247"/>
      <c r="AF7" s="2247"/>
      <c r="AG7" s="2247"/>
      <c r="AH7" s="2247"/>
      <c r="AI7" s="2247"/>
      <c r="AJ7" s="2247"/>
      <c r="AK7" s="2247"/>
      <c r="AL7" s="2248"/>
      <c r="AM7" s="1259" t="s">
        <v>437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438</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439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440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441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189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190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191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443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444</v>
      </c>
      <c r="P22" s="1363"/>
      <c r="Q22" s="1372"/>
      <c r="R22" s="1372"/>
      <c r="S22" s="730"/>
      <c r="T22" s="1161" t="s">
        <v>445</v>
      </c>
      <c r="AA22" s="187" t="s">
        <v>446</v>
      </c>
      <c r="AC22" s="187" t="s">
        <v>447</v>
      </c>
      <c r="AD22" s="1161" t="s">
        <v>445</v>
      </c>
      <c r="AI22" s="187" t="s">
        <v>448</v>
      </c>
      <c r="AK22" s="187" t="s">
        <v>447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"Мурманэнергосбыт"</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тарифному регулированию Мурманской области</v>
      </c>
      <c r="W29" s="2252"/>
      <c r="X29" s="2252"/>
      <c r="Y29" s="2252"/>
      <c r="Z29" s="2252"/>
      <c r="AA29" s="2252"/>
      <c r="AB29" s="2252"/>
      <c r="AC29" s="327"/>
      <c r="AD29" s="2252" t="str">
        <f>IF(TITLE_NAME_OR_PR_CHANGE="",IF(TITLE_NAME_OR_PR="","",TITLE_NAME_OR_PR),TITLE_NAME_OR_PR_CHANGE)</f>
        <v>Комитет по тарифному регулированию Мурманской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449</v>
      </c>
      <c r="T30" s="2251"/>
      <c r="U30" s="1373"/>
      <c r="V30" s="2265" t="str">
        <f>IF(TITLE_DATE_PR_CHANGE="",IF(TITLE_DATE_PR="","",TITLE_DATE_PR),TITLE_DATE_PR_CHANGE)</f>
        <v>46010</v>
      </c>
      <c r="W30" s="2265"/>
      <c r="X30" s="2265"/>
      <c r="Y30" s="2265"/>
      <c r="Z30" s="2265"/>
      <c r="AA30" s="2265"/>
      <c r="AB30" s="2265"/>
      <c r="AC30" s="327"/>
      <c r="AD30" s="2265" t="str">
        <f>IF(TITLE_DATE_PR_CHANGE="",IF(TITLE_DATE_PR="","",TITLE_DATE_PR),TITLE_DATE_PR_CHANGE)</f>
        <v>46010</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450</v>
      </c>
      <c r="T31" s="2251"/>
      <c r="U31" s="1373"/>
      <c r="V31" s="2252" t="str">
        <f>IF(TITLE_NUMBER_PR_CHANGE="",IF(TITLE_NUMBER_PR="","",TITLE_NUMBER_PR),TITLE_NUMBER_PR_CHANGE)</f>
        <v>53/110</v>
      </c>
      <c r="W31" s="2252"/>
      <c r="X31" s="2252"/>
      <c r="Y31" s="2252"/>
      <c r="Z31" s="2252"/>
      <c r="AA31" s="2252"/>
      <c r="AB31" s="2252"/>
      <c r="AC31" s="327"/>
      <c r="AD31" s="2252" t="str">
        <f>IF(TITLE_NUMBER_PR_CHANGE="",IF(TITLE_NUMBER_PR="","",TITLE_NUMBER_PR),TITLE_NUMBER_PR_CHANGE)</f>
        <v>53/110</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https://npa.gov-murman.ru/bitrix/components/b1team/govmurman.element.file/download.php?ID=559439&amp;FID=881211</v>
      </c>
      <c r="W32" s="2252"/>
      <c r="X32" s="2252"/>
      <c r="Y32" s="2252"/>
      <c r="Z32" s="2252"/>
      <c r="AA32" s="2252"/>
      <c r="AB32" s="2252"/>
      <c r="AC32" s="327"/>
      <c r="AD32" s="2252" t="str">
        <f>IF(TITLE_IST_PUB_CHANGE="",IF(TITLE_IST_PUB="","",TITLE_IST_PUB),TITLE_IST_PUB_CHANGE)</f>
        <v>https://npa.gov-murman.ru/bitrix/components/b1team/govmurman.element.file/download.php?ID=559439&amp;FID=881211</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451</v>
      </c>
      <c r="T34" s="2251"/>
      <c r="U34" s="1373"/>
      <c r="V34" s="2265" t="str">
        <f>IF(TITLE_DATE_PR_CHANGE="",IF(TITLE_DATE_PR="","",TITLE_DATE_PR),TITLE_DATE_PR_CHANGE)</f>
        <v>46010</v>
      </c>
      <c r="W34" s="2265"/>
      <c r="X34" s="2265"/>
      <c r="Y34" s="2265"/>
      <c r="Z34" s="2265"/>
      <c r="AA34" s="2265"/>
      <c r="AB34" s="2265"/>
      <c r="AC34" s="327"/>
      <c r="AD34" s="2265" t="str">
        <f>IF(TITLE_DATE_PR_CHANGE="",IF(TITLE_DATE_PR="","",TITLE_DATE_PR),TITLE_DATE_PR_CHANGE)</f>
        <v>46010</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452</v>
      </c>
      <c r="T35" s="2251"/>
      <c r="U35" s="1373"/>
      <c r="V35" s="2252" t="str">
        <f>IF(TITLE_NUMBER_PR_CHANGE="",IF(TITLE_NUMBER_PR="","",TITLE_NUMBER_PR),TITLE_NUMBER_PR_CHANGE)</f>
        <v>53/110</v>
      </c>
      <c r="W35" s="2252"/>
      <c r="X35" s="2252"/>
      <c r="Y35" s="2252"/>
      <c r="Z35" s="2252"/>
      <c r="AA35" s="2252"/>
      <c r="AB35" s="2252"/>
      <c r="AC35" s="327"/>
      <c r="AD35" s="2252" t="str">
        <f>IF(TITLE_NUMBER_PR_CHANGE="",IF(TITLE_NUMBER_PR="","",TITLE_NUMBER_PR),TITLE_NUMBER_PR_CHANGE)</f>
        <v>53/110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453</v>
      </c>
      <c r="AD36" s="327"/>
      <c r="AE36" s="327"/>
      <c r="AF36" s="327"/>
      <c r="AG36" s="327"/>
      <c r="AH36" s="327"/>
      <c r="AI36" s="327"/>
      <c r="AJ36" s="327"/>
      <c r="AK36" s="279" t="s">
        <v>453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330</v>
      </c>
      <c r="AS38" s="1156">
        <v>14</v>
      </c>
    </row>
    <row customHeight="1" ht="14.699999999999998">
      <c r="Q39" s="377"/>
      <c r="R39" s="377"/>
      <c r="S39" s="2274" t="s">
        <v>92</v>
      </c>
      <c r="T39" s="2210" t="s">
        <v>454</v>
      </c>
      <c r="U39" s="302"/>
      <c r="V39" s="2275" t="s">
        <v>455</v>
      </c>
      <c r="W39" s="2276"/>
      <c r="X39" s="2276"/>
      <c r="Y39" s="2276"/>
      <c r="Z39" s="2276"/>
      <c r="AA39" s="2276"/>
      <c r="AB39" s="2277"/>
      <c r="AC39" s="2278" t="s">
        <v>456</v>
      </c>
      <c r="AD39" s="2275" t="s">
        <v>455</v>
      </c>
      <c r="AE39" s="2276"/>
      <c r="AF39" s="2276"/>
      <c r="AG39" s="2276"/>
      <c r="AH39" s="2276"/>
      <c r="AI39" s="2276"/>
      <c r="AJ39" s="2277"/>
      <c r="AK39" s="2278" t="s">
        <v>457</v>
      </c>
      <c r="AL39" s="2281" t="s">
        <v>458</v>
      </c>
      <c r="AM39" s="2128"/>
      <c r="AS39" s="1156">
        <v>14</v>
      </c>
    </row>
    <row customHeight="1" ht="35.699999999999996">
      <c r="Q40" s="377"/>
      <c r="R40" s="377"/>
      <c r="S40" s="2274"/>
      <c r="T40" s="2210"/>
      <c r="U40" s="1032"/>
      <c r="V40" s="2261" t="s">
        <v>459</v>
      </c>
      <c r="W40" s="2284"/>
      <c r="X40" s="2263" t="s">
        <v>461</v>
      </c>
      <c r="Y40" s="2264"/>
      <c r="Z40" s="2263" t="s">
        <v>462</v>
      </c>
      <c r="AA40" s="2270"/>
      <c r="AB40" s="2264"/>
      <c r="AC40" s="2279"/>
      <c r="AD40" s="2261" t="s">
        <v>475</v>
      </c>
      <c r="AE40" s="2284"/>
      <c r="AF40" s="2263" t="s">
        <v>461</v>
      </c>
      <c r="AG40" s="2264"/>
      <c r="AH40" s="2263" t="s">
        <v>462</v>
      </c>
      <c r="AI40" s="2270"/>
      <c r="AJ40" s="2264"/>
      <c r="AK40" s="2279"/>
      <c r="AL40" s="2282"/>
      <c r="AM40" s="2128"/>
      <c r="AS40" s="1156">
        <v>34</v>
      </c>
    </row>
    <row customHeight="1" ht="35.699999999999996">
      <c r="A41" s="1371"/>
      <c r="B41" s="1371" t="s">
        <v>139</v>
      </c>
      <c r="C41" s="1371" t="s">
        <v>140</v>
      </c>
      <c r="D41" s="1371" t="s">
        <v>141</v>
      </c>
      <c r="E41" s="1365" t="s">
        <v>463</v>
      </c>
      <c r="F41" s="1365" t="s">
        <v>464</v>
      </c>
      <c r="G41" s="1365" t="s">
        <v>465</v>
      </c>
      <c r="H41" s="1365" t="s">
        <v>466</v>
      </c>
      <c r="I41" s="1365" t="s">
        <v>467</v>
      </c>
      <c r="J41" s="1365" t="s">
        <v>468</v>
      </c>
      <c r="K41" s="1365" t="s">
        <v>469</v>
      </c>
      <c r="L41" s="1365" t="s">
        <v>444</v>
      </c>
      <c r="Q41" s="377"/>
      <c r="R41" s="377"/>
      <c r="S41" s="2274"/>
      <c r="T41" s="2210"/>
      <c r="U41" s="303"/>
      <c r="V41" s="2262"/>
      <c r="W41" s="2285"/>
      <c r="X41" s="1223" t="s">
        <v>470</v>
      </c>
      <c r="Y41" s="1223" t="s">
        <v>471</v>
      </c>
      <c r="Z41" s="1339" t="s">
        <v>472</v>
      </c>
      <c r="AA41" s="2271" t="s">
        <v>473</v>
      </c>
      <c r="AB41" s="2272"/>
      <c r="AC41" s="2280"/>
      <c r="AD41" s="2262"/>
      <c r="AE41" s="2285"/>
      <c r="AF41" s="1223" t="s">
        <v>470</v>
      </c>
      <c r="AG41" s="1223" t="s">
        <v>471</v>
      </c>
      <c r="AH41" s="1339" t="s">
        <v>472</v>
      </c>
      <c r="AI41" s="2271" t="s">
        <v>473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113</v>
      </c>
      <c r="T42" s="1256" t="s">
        <v>114</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217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217</v>
      </c>
      <c r="B44" s="1364" t="s">
        <v>218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427</v>
      </c>
      <c r="AO44" s="501"/>
      <c r="AP44" s="501" t="str">
        <f>IF(T44="","",T44)</f>
        <v>Территория действия тарифа</v>
      </c>
      <c r="AQ44" s="501"/>
      <c r="AR44" s="501"/>
      <c r="AS44" s="1156">
        <v>21</v>
      </c>
    </row>
    <row customHeight="1" ht="24">
      <c r="A45" s="1364" t="s">
        <v>217</v>
      </c>
      <c r="B45" s="1364" t="s">
        <v>218</v>
      </c>
      <c r="C45" s="1364" t="s">
        <v>219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429</v>
      </c>
      <c r="AO45" s="501"/>
      <c r="AP45" s="501" t="str">
        <f>IF(T45="","",T45)</f>
        <v>Наименование системы теплоснабжения </v>
      </c>
      <c r="AQ45" s="501"/>
      <c r="AR45" s="501"/>
      <c r="AS45" s="1156">
        <v>23</v>
      </c>
    </row>
    <row customHeight="1" ht="22.049999999999997">
      <c r="A46" s="1364" t="s">
        <v>217</v>
      </c>
      <c r="B46" s="1364" t="s">
        <v>218</v>
      </c>
      <c r="C46" s="1364" t="s">
        <v>219</v>
      </c>
      <c r="D46" s="1364" t="s">
        <v>220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430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431</v>
      </c>
      <c r="AO46" s="501"/>
      <c r="AP46" s="501" t="str">
        <f>IF(T46="","",T46)</f>
        <v>Источник тепловой энергии  </v>
      </c>
      <c r="AQ46" s="501"/>
      <c r="AR46" s="501"/>
      <c r="AS46" s="1156">
        <v>21</v>
      </c>
    </row>
    <row s="1643" customFormat="1" customHeight="1" ht="0">
      <c r="A47" s="1344" t="s">
        <v>217</v>
      </c>
      <c r="B47" s="1344" t="s">
        <v>218</v>
      </c>
      <c r="C47" s="1344" t="s">
        <v>219</v>
      </c>
      <c r="D47" s="1344" t="s">
        <v>220</v>
      </c>
      <c r="E47" s="2260"/>
      <c r="F47" s="2260"/>
      <c r="G47" s="2260"/>
      <c r="H47" s="2260"/>
      <c r="I47" s="2257" t="str">
        <f>S46&amp;".1"</f>
        <v>....1</v>
      </c>
      <c r="J47" s="1344"/>
      <c r="K47" s="1344"/>
      <c r="L47" s="1347" t="s">
        <v>432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217</v>
      </c>
      <c r="B48" s="1364" t="s">
        <v>218</v>
      </c>
      <c r="C48" s="1364" t="s">
        <v>219</v>
      </c>
      <c r="D48" s="1364" t="s">
        <v>220</v>
      </c>
      <c r="E48" s="2260"/>
      <c r="F48" s="2260"/>
      <c r="G48" s="2260"/>
      <c r="H48" s="2260"/>
      <c r="I48" s="2287"/>
      <c r="J48" s="2257" t="str">
        <f>S46&amp;".1"</f>
        <v>....1</v>
      </c>
      <c r="K48" s="1364"/>
      <c r="L48" s="1365" t="s">
        <v>435</v>
      </c>
      <c r="P48" s="2258"/>
      <c r="Q48" s="2258">
        <v>1</v>
      </c>
      <c r="R48" s="358"/>
      <c r="S48" s="1337" t="str">
        <f>$J48</f>
        <v>....1</v>
      </c>
      <c r="T48" s="287" t="s">
        <v>436</v>
      </c>
      <c r="U48" s="301"/>
      <c r="V48" s="2246"/>
      <c r="W48" s="2247"/>
      <c r="X48" s="2247"/>
      <c r="Y48" s="2247"/>
      <c r="Z48" s="2247"/>
      <c r="AA48" s="2247"/>
      <c r="AB48" s="2247"/>
      <c r="AC48" s="2248"/>
      <c r="AD48" s="2246"/>
      <c r="AE48" s="2247"/>
      <c r="AF48" s="2247"/>
      <c r="AG48" s="2247"/>
      <c r="AH48" s="2247"/>
      <c r="AI48" s="2247"/>
      <c r="AJ48" s="2247"/>
      <c r="AK48" s="2247"/>
      <c r="AL48" s="2248"/>
      <c r="AM48" s="1259" t="s">
        <v>437</v>
      </c>
      <c r="AO48" s="501"/>
      <c r="AP48" s="501" t="str">
        <f>IF(T48="","",T48)</f>
        <v>Группа потребителей</v>
      </c>
      <c r="AQ48" s="501"/>
      <c r="AR48" s="501"/>
      <c r="AS48" s="1156">
        <v>21</v>
      </c>
    </row>
    <row customHeight="1" ht="22.049999999999997">
      <c r="A49" s="1364" t="s">
        <v>217</v>
      </c>
      <c r="B49" s="1364" t="s">
        <v>218</v>
      </c>
      <c r="C49" s="1364" t="s">
        <v>219</v>
      </c>
      <c r="D49" s="1364" t="s">
        <v>220</v>
      </c>
      <c r="E49" s="2260"/>
      <c r="F49" s="2260"/>
      <c r="G49" s="2260"/>
      <c r="H49" s="2260"/>
      <c r="I49" s="2287"/>
      <c r="J49" s="2287"/>
      <c r="K49" s="2257" t="str">
        <f>J48&amp;".1"</f>
        <v>....1.1</v>
      </c>
      <c r="L49" s="1365" t="s">
        <v>438</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476</v>
      </c>
      <c r="AN49" s="512">
        <f>STRCHECKDATE(V50:AL50)</f>
      </c>
      <c r="AO49" s="501"/>
      <c r="AP49" s="501" t="str">
        <f>IF(T49="","",T49)</f>
        <v/>
      </c>
      <c r="AQ49" s="501"/>
      <c r="AR49" s="501"/>
      <c r="AS49" s="1156">
        <v>21</v>
      </c>
    </row>
    <row customHeight="1" ht="0">
      <c r="A50" s="1364" t="s">
        <v>217</v>
      </c>
      <c r="B50" s="1364" t="s">
        <v>218</v>
      </c>
      <c r="C50" s="1364" t="s">
        <v>219</v>
      </c>
      <c r="D50" s="1364" t="s">
        <v>220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217</v>
      </c>
      <c r="B51" s="1364" t="s">
        <v>218</v>
      </c>
      <c r="C51" s="1364" t="s">
        <v>219</v>
      </c>
      <c r="D51" s="1364" t="s">
        <v>220</v>
      </c>
      <c r="E51" s="2260"/>
      <c r="F51" s="2260"/>
      <c r="G51" s="2260"/>
      <c r="H51" s="2260"/>
      <c r="I51" s="2287"/>
      <c r="J51" s="2257"/>
      <c r="K51" s="1364"/>
      <c r="L51" s="1365"/>
      <c r="P51" s="2258"/>
      <c r="Q51" s="2258"/>
      <c r="R51" s="357"/>
      <c r="S51" s="1279"/>
      <c r="T51" s="288" t="s">
        <v>440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217</v>
      </c>
      <c r="B52" s="1364" t="s">
        <v>218</v>
      </c>
      <c r="C52" s="1364" t="s">
        <v>219</v>
      </c>
      <c r="D52" s="1364" t="s">
        <v>220</v>
      </c>
      <c r="E52" s="2260"/>
      <c r="F52" s="2260"/>
      <c r="G52" s="2260"/>
      <c r="H52" s="2260"/>
      <c r="I52" s="2257"/>
      <c r="J52" s="1364"/>
      <c r="K52" s="1364"/>
      <c r="L52" s="1365"/>
      <c r="P52" s="2258"/>
      <c r="Q52" s="1332"/>
      <c r="R52" s="357"/>
      <c r="S52" s="1279"/>
      <c r="T52" s="366" t="s">
        <v>441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217</v>
      </c>
      <c r="B53" s="1364" t="s">
        <v>218</v>
      </c>
      <c r="C53" s="1364" t="s">
        <v>219</v>
      </c>
      <c r="D53" s="1364" t="s">
        <v>220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217</v>
      </c>
      <c r="B54" s="1344" t="s">
        <v>218</v>
      </c>
      <c r="C54" s="1344" t="s">
        <v>219</v>
      </c>
      <c r="D54" s="1315"/>
      <c r="E54" s="2260"/>
      <c r="F54" s="2260"/>
      <c r="G54" s="2259"/>
      <c r="H54" s="1315"/>
      <c r="I54" s="1315"/>
      <c r="J54" s="1315"/>
      <c r="K54" s="1315"/>
      <c r="L54" s="1340"/>
      <c r="M54" s="1316"/>
      <c r="N54" s="1316"/>
      <c r="P54" s="1317"/>
      <c r="Q54" s="1318"/>
      <c r="R54" s="1317"/>
      <c r="S54" s="1323"/>
      <c r="T54" s="1326" t="s">
        <v>189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217</v>
      </c>
      <c r="B55" s="1344" t="s">
        <v>218</v>
      </c>
      <c r="C55" s="1315"/>
      <c r="D55" s="1315"/>
      <c r="E55" s="2260"/>
      <c r="F55" s="2259"/>
      <c r="G55" s="1315"/>
      <c r="H55" s="1315"/>
      <c r="I55" s="1315"/>
      <c r="J55" s="1315"/>
      <c r="K55" s="1315"/>
      <c r="L55" s="1340"/>
      <c r="M55" s="1322"/>
      <c r="N55" s="1322"/>
      <c r="P55" s="1317"/>
      <c r="Q55" s="1318"/>
      <c r="R55" s="1317"/>
      <c r="S55" s="1323"/>
      <c r="T55" s="1326" t="s">
        <v>190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217</v>
      </c>
      <c r="B56" s="1344"/>
      <c r="C56" s="1344"/>
      <c r="D56" s="1344"/>
      <c r="E56" s="2259"/>
      <c r="F56" s="1344"/>
      <c r="G56" s="1344"/>
      <c r="H56" s="1344"/>
      <c r="I56" s="1344"/>
      <c r="J56" s="1344"/>
      <c r="K56" s="1344"/>
      <c r="L56" s="1347"/>
      <c r="M56" s="1322"/>
      <c r="N56" s="1322"/>
      <c r="O56" s="519"/>
      <c r="P56" s="381"/>
      <c r="Q56" s="1345"/>
      <c r="R56" s="381"/>
      <c r="S56" s="1323"/>
      <c r="T56" s="1326" t="s">
        <v>191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208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63795-64A8-8A2F-C0F8-3202A7D669B3}" mc:Ignorable="x14ac xr xr2 xr3">
  <sheetPr>
    <tabColor theme="6" tint="0.4"/>
  </sheetPr>
  <dimension ref="A1:DH144"/>
  <sheetViews>
    <sheetView showGridLines="0" zoomScale="70" workbookViewId="0" tabSelected="1">
      <pane xSplit="32" ySplit="48" topLeftCell="AG119" activePane="bottomRight" state="frozen"/>
      <selection pane="bottomLeft" activeCell="A49" sqref="A49"/>
      <selection pane="topRight" activeCell="AG1" sqref="AG1"/>
      <selection pane="bottomRight" activeCell="CV123" sqref="CV123"/>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customWidth="1"/>
    <col min="86" max="86" style="65" width="10.57421875"/>
    <col min="104" max="104" width="10.57421875" hidden="1"/>
    <col min="105" max="105" style="1636" width="4.00390625" customWidth="1"/>
    <col min="106" max="106" style="1636" width="115.00390625" customWidth="1"/>
    <col min="107" max="111" style="1643" width="10.00390625" customWidth="1"/>
    <col min="112" max="112" style="1636" width="10.57421875" hidden="1"/>
  </cols>
  <sheetData>
    <row customHeight="1" ht="22.5" hidden="1">
      <c r="AB1" s="328"/>
      <c r="AC1" s="328"/>
      <c r="AK1" s="328"/>
      <c r="AL1" s="328"/>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1636"/>
      <c r="BZ1" s="1636"/>
      <c r="CA1" s="1636"/>
      <c r="CB1" s="1636"/>
      <c r="CC1" s="1636"/>
      <c r="CD1" s="1636"/>
      <c r="CE1" s="1636"/>
      <c r="CF1" s="1636"/>
      <c r="CG1" s="1636"/>
      <c r="CH1" s="4008"/>
      <c r="CI1" s="1636"/>
      <c r="CJ1" s="1636"/>
      <c r="CK1" s="1636"/>
      <c r="CL1" s="1636"/>
      <c r="CM1" s="1636"/>
      <c r="CN1" s="1636"/>
      <c r="CO1" s="1636"/>
      <c r="CP1" s="1636"/>
      <c r="CQ1" s="1636"/>
      <c r="CR1" s="1636"/>
      <c r="CS1" s="1636"/>
      <c r="CT1" s="1636"/>
      <c r="CU1" s="1636"/>
      <c r="CV1" s="1636"/>
      <c r="CW1" s="1636"/>
      <c r="CX1" s="1636"/>
      <c r="CY1" s="1636"/>
      <c r="CZ1" s="1636"/>
      <c r="DH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127</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3"/>
      <c r="AQ2" s="2244"/>
      <c r="AR2" s="2244"/>
      <c r="AS2" s="2244"/>
      <c r="AT2" s="2244"/>
      <c r="AU2" s="2244"/>
      <c r="AV2" s="2244"/>
      <c r="AW2" s="2244"/>
      <c r="AX2" s="2245"/>
      <c r="AY2" s="2243"/>
      <c r="AZ2" s="2244"/>
      <c r="BA2" s="2244"/>
      <c r="BB2" s="2244"/>
      <c r="BC2" s="2244"/>
      <c r="BD2" s="2244"/>
      <c r="BE2" s="2244"/>
      <c r="BF2" s="2244"/>
      <c r="BG2" s="2245"/>
      <c r="BH2" s="2243"/>
      <c r="BI2" s="2244"/>
      <c r="BJ2" s="2244"/>
      <c r="BK2" s="2244"/>
      <c r="BL2" s="2244"/>
      <c r="BM2" s="2244"/>
      <c r="BN2" s="2244"/>
      <c r="BO2" s="2244"/>
      <c r="BP2" s="2245"/>
      <c r="BQ2" s="2243"/>
      <c r="BR2" s="2244"/>
      <c r="BS2" s="2244"/>
      <c r="BT2" s="2244"/>
      <c r="BU2" s="2244"/>
      <c r="BV2" s="2244"/>
      <c r="BW2" s="2244"/>
      <c r="BX2" s="2244"/>
      <c r="BY2" s="2245"/>
      <c r="BZ2" s="2243"/>
      <c r="CA2" s="2244"/>
      <c r="CB2" s="2244"/>
      <c r="CC2" s="2244"/>
      <c r="CD2" s="2244"/>
      <c r="CE2" s="2244"/>
      <c r="CF2" s="2244"/>
      <c r="CG2" s="2244"/>
      <c r="CH2" s="4009"/>
      <c r="CI2" s="2243"/>
      <c r="CJ2" s="2244"/>
      <c r="CK2" s="2244"/>
      <c r="CL2" s="2244"/>
      <c r="CM2" s="2244"/>
      <c r="CN2" s="2244"/>
      <c r="CO2" s="2244"/>
      <c r="CP2" s="2244"/>
      <c r="CQ2" s="2245"/>
      <c r="CR2" s="2243"/>
      <c r="CS2" s="2244"/>
      <c r="CT2" s="2244"/>
      <c r="CU2" s="2244"/>
      <c r="CV2" s="2244"/>
      <c r="CW2" s="2244"/>
      <c r="CX2" s="2244"/>
      <c r="CY2" s="2244"/>
      <c r="CZ2" s="2245"/>
      <c r="DA2" s="2245"/>
      <c r="DB2" s="1259" t="s">
        <v>425</v>
      </c>
      <c r="DD2" s="501"/>
      <c r="DE2" s="501" t="str">
        <f>IF(V2="","",V2)</f>
        <v>Наименование тарифа</v>
      </c>
      <c r="DF2" s="501"/>
      <c r="DG2" s="501"/>
      <c r="DH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426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3"/>
      <c r="AQ3" s="2244"/>
      <c r="AR3" s="2244"/>
      <c r="AS3" s="2244"/>
      <c r="AT3" s="2244"/>
      <c r="AU3" s="2244"/>
      <c r="AV3" s="2244"/>
      <c r="AW3" s="2244"/>
      <c r="AX3" s="2245"/>
      <c r="AY3" s="2243"/>
      <c r="AZ3" s="2244"/>
      <c r="BA3" s="2244"/>
      <c r="BB3" s="2244"/>
      <c r="BC3" s="2244"/>
      <c r="BD3" s="2244"/>
      <c r="BE3" s="2244"/>
      <c r="BF3" s="2244"/>
      <c r="BG3" s="2245"/>
      <c r="BH3" s="2243"/>
      <c r="BI3" s="2244"/>
      <c r="BJ3" s="2244"/>
      <c r="BK3" s="2244"/>
      <c r="BL3" s="2244"/>
      <c r="BM3" s="2244"/>
      <c r="BN3" s="2244"/>
      <c r="BO3" s="2244"/>
      <c r="BP3" s="2245"/>
      <c r="BQ3" s="2243"/>
      <c r="BR3" s="2244"/>
      <c r="BS3" s="2244"/>
      <c r="BT3" s="2244"/>
      <c r="BU3" s="2244"/>
      <c r="BV3" s="2244"/>
      <c r="BW3" s="2244"/>
      <c r="BX3" s="2244"/>
      <c r="BY3" s="2245"/>
      <c r="BZ3" s="2243"/>
      <c r="CA3" s="2244"/>
      <c r="CB3" s="2244"/>
      <c r="CC3" s="2244"/>
      <c r="CD3" s="2244"/>
      <c r="CE3" s="2244"/>
      <c r="CF3" s="2244"/>
      <c r="CG3" s="2244"/>
      <c r="CH3" s="4009"/>
      <c r="CI3" s="2243"/>
      <c r="CJ3" s="2244"/>
      <c r="CK3" s="2244"/>
      <c r="CL3" s="2244"/>
      <c r="CM3" s="2244"/>
      <c r="CN3" s="2244"/>
      <c r="CO3" s="2244"/>
      <c r="CP3" s="2244"/>
      <c r="CQ3" s="2245"/>
      <c r="CR3" s="2243"/>
      <c r="CS3" s="2244"/>
      <c r="CT3" s="2244"/>
      <c r="CU3" s="2244"/>
      <c r="CV3" s="2244"/>
      <c r="CW3" s="2244"/>
      <c r="CX3" s="2244"/>
      <c r="CY3" s="2244"/>
      <c r="CZ3" s="2245"/>
      <c r="DA3" s="2245"/>
      <c r="DB3" s="1259" t="s">
        <v>427</v>
      </c>
      <c r="DD3" s="501"/>
      <c r="DE3" s="501" t="str">
        <f>IF(V3="","",V3)</f>
        <v>Территория действия тарифа</v>
      </c>
      <c r="DF3" s="501"/>
      <c r="DG3" s="501"/>
      <c r="DH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428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3"/>
      <c r="AQ4" s="2244"/>
      <c r="AR4" s="2244"/>
      <c r="AS4" s="2244"/>
      <c r="AT4" s="2244"/>
      <c r="AU4" s="2244"/>
      <c r="AV4" s="2244"/>
      <c r="AW4" s="2244"/>
      <c r="AX4" s="2245"/>
      <c r="AY4" s="2243"/>
      <c r="AZ4" s="2244"/>
      <c r="BA4" s="2244"/>
      <c r="BB4" s="2244"/>
      <c r="BC4" s="2244"/>
      <c r="BD4" s="2244"/>
      <c r="BE4" s="2244"/>
      <c r="BF4" s="2244"/>
      <c r="BG4" s="2245"/>
      <c r="BH4" s="2243"/>
      <c r="BI4" s="2244"/>
      <c r="BJ4" s="2244"/>
      <c r="BK4" s="2244"/>
      <c r="BL4" s="2244"/>
      <c r="BM4" s="2244"/>
      <c r="BN4" s="2244"/>
      <c r="BO4" s="2244"/>
      <c r="BP4" s="2245"/>
      <c r="BQ4" s="2243"/>
      <c r="BR4" s="2244"/>
      <c r="BS4" s="2244"/>
      <c r="BT4" s="2244"/>
      <c r="BU4" s="2244"/>
      <c r="BV4" s="2244"/>
      <c r="BW4" s="2244"/>
      <c r="BX4" s="2244"/>
      <c r="BY4" s="2245"/>
      <c r="BZ4" s="2243"/>
      <c r="CA4" s="2244"/>
      <c r="CB4" s="2244"/>
      <c r="CC4" s="2244"/>
      <c r="CD4" s="2244"/>
      <c r="CE4" s="2244"/>
      <c r="CF4" s="2244"/>
      <c r="CG4" s="2244"/>
      <c r="CH4" s="4009"/>
      <c r="CI4" s="2243"/>
      <c r="CJ4" s="2244"/>
      <c r="CK4" s="2244"/>
      <c r="CL4" s="2244"/>
      <c r="CM4" s="2244"/>
      <c r="CN4" s="2244"/>
      <c r="CO4" s="2244"/>
      <c r="CP4" s="2244"/>
      <c r="CQ4" s="2245"/>
      <c r="CR4" s="2243"/>
      <c r="CS4" s="2244"/>
      <c r="CT4" s="2244"/>
      <c r="CU4" s="2244"/>
      <c r="CV4" s="2244"/>
      <c r="CW4" s="2244"/>
      <c r="CX4" s="2244"/>
      <c r="CY4" s="2244"/>
      <c r="CZ4" s="2245"/>
      <c r="DA4" s="2245"/>
      <c r="DB4" s="1259" t="s">
        <v>429</v>
      </c>
      <c r="DD4" s="501"/>
      <c r="DE4" s="501" t="str">
        <f>IF(V4="","",V4)</f>
        <v>Наименование системы теплоснабжения </v>
      </c>
      <c r="DF4" s="501"/>
      <c r="DG4" s="501"/>
      <c r="DH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430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3"/>
      <c r="AQ5" s="2244"/>
      <c r="AR5" s="2244"/>
      <c r="AS5" s="2244"/>
      <c r="AT5" s="2244"/>
      <c r="AU5" s="2244"/>
      <c r="AV5" s="2244"/>
      <c r="AW5" s="2244"/>
      <c r="AX5" s="2245"/>
      <c r="AY5" s="2243"/>
      <c r="AZ5" s="2244"/>
      <c r="BA5" s="2244"/>
      <c r="BB5" s="2244"/>
      <c r="BC5" s="2244"/>
      <c r="BD5" s="2244"/>
      <c r="BE5" s="2244"/>
      <c r="BF5" s="2244"/>
      <c r="BG5" s="2245"/>
      <c r="BH5" s="2243"/>
      <c r="BI5" s="2244"/>
      <c r="BJ5" s="2244"/>
      <c r="BK5" s="2244"/>
      <c r="BL5" s="2244"/>
      <c r="BM5" s="2244"/>
      <c r="BN5" s="2244"/>
      <c r="BO5" s="2244"/>
      <c r="BP5" s="2245"/>
      <c r="BQ5" s="2243"/>
      <c r="BR5" s="2244"/>
      <c r="BS5" s="2244"/>
      <c r="BT5" s="2244"/>
      <c r="BU5" s="2244"/>
      <c r="BV5" s="2244"/>
      <c r="BW5" s="2244"/>
      <c r="BX5" s="2244"/>
      <c r="BY5" s="2245"/>
      <c r="BZ5" s="2243"/>
      <c r="CA5" s="2244"/>
      <c r="CB5" s="2244"/>
      <c r="CC5" s="2244"/>
      <c r="CD5" s="2244"/>
      <c r="CE5" s="2244"/>
      <c r="CF5" s="2244"/>
      <c r="CG5" s="2244"/>
      <c r="CH5" s="4009"/>
      <c r="CI5" s="2243"/>
      <c r="CJ5" s="2244"/>
      <c r="CK5" s="2244"/>
      <c r="CL5" s="2244"/>
      <c r="CM5" s="2244"/>
      <c r="CN5" s="2244"/>
      <c r="CO5" s="2244"/>
      <c r="CP5" s="2244"/>
      <c r="CQ5" s="2245"/>
      <c r="CR5" s="2243"/>
      <c r="CS5" s="2244"/>
      <c r="CT5" s="2244"/>
      <c r="CU5" s="2244"/>
      <c r="CV5" s="2244"/>
      <c r="CW5" s="2244"/>
      <c r="CX5" s="2244"/>
      <c r="CY5" s="2244"/>
      <c r="CZ5" s="2245"/>
      <c r="DA5" s="2245"/>
      <c r="DB5" s="1259" t="s">
        <v>431</v>
      </c>
      <c r="DD5" s="501"/>
      <c r="DE5" s="501" t="str">
        <f>IF(V5="","",V5)</f>
        <v>Источник тепловой энергии  </v>
      </c>
      <c r="DF5" s="501"/>
      <c r="DG5" s="501"/>
      <c r="DH5" s="1156">
        <v>0</v>
      </c>
    </row>
    <row customHeight="1" ht="14.25" hidden="1">
      <c r="A6" s="1268"/>
      <c r="B6" s="1268"/>
      <c r="C6" s="1268"/>
      <c r="D6" s="1268"/>
      <c r="E6" s="2291"/>
      <c r="F6" s="2291"/>
      <c r="G6" s="2291"/>
      <c r="H6" s="2291"/>
      <c r="I6" s="2128">
        <f>U5&amp;".1"</f>
      </c>
      <c r="J6" s="1268"/>
      <c r="K6" s="1268"/>
      <c r="L6" s="1268"/>
      <c r="M6" s="1311" t="s">
        <v>432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7"/>
      <c r="AQ6" s="2298"/>
      <c r="AR6" s="2298"/>
      <c r="AS6" s="2298"/>
      <c r="AT6" s="2298"/>
      <c r="AU6" s="2298"/>
      <c r="AV6" s="2298"/>
      <c r="AW6" s="2298"/>
      <c r="AX6" s="2299"/>
      <c r="AY6" s="2297"/>
      <c r="AZ6" s="2298"/>
      <c r="BA6" s="2298"/>
      <c r="BB6" s="2298"/>
      <c r="BC6" s="2298"/>
      <c r="BD6" s="2298"/>
      <c r="BE6" s="2298"/>
      <c r="BF6" s="2298"/>
      <c r="BG6" s="2299"/>
      <c r="BH6" s="2297"/>
      <c r="BI6" s="2298"/>
      <c r="BJ6" s="2298"/>
      <c r="BK6" s="2298"/>
      <c r="BL6" s="2298"/>
      <c r="BM6" s="2298"/>
      <c r="BN6" s="2298"/>
      <c r="BO6" s="2298"/>
      <c r="BP6" s="2299"/>
      <c r="BQ6" s="2297"/>
      <c r="BR6" s="2298"/>
      <c r="BS6" s="2298"/>
      <c r="BT6" s="2298"/>
      <c r="BU6" s="2298"/>
      <c r="BV6" s="2298"/>
      <c r="BW6" s="2298"/>
      <c r="BX6" s="2298"/>
      <c r="BY6" s="2299"/>
      <c r="BZ6" s="2297"/>
      <c r="CA6" s="2298"/>
      <c r="CB6" s="2298"/>
      <c r="CC6" s="2298"/>
      <c r="CD6" s="2298"/>
      <c r="CE6" s="2298"/>
      <c r="CF6" s="2298"/>
      <c r="CG6" s="2298"/>
      <c r="CH6" s="4010"/>
      <c r="CI6" s="2297"/>
      <c r="CJ6" s="2298"/>
      <c r="CK6" s="2298"/>
      <c r="CL6" s="2298"/>
      <c r="CM6" s="2298"/>
      <c r="CN6" s="2298"/>
      <c r="CO6" s="2298"/>
      <c r="CP6" s="2298"/>
      <c r="CQ6" s="2299"/>
      <c r="CR6" s="2297"/>
      <c r="CS6" s="2298"/>
      <c r="CT6" s="2298"/>
      <c r="CU6" s="2298"/>
      <c r="CV6" s="2298"/>
      <c r="CW6" s="2298"/>
      <c r="CX6" s="2298"/>
      <c r="CY6" s="2298"/>
      <c r="CZ6" s="2299"/>
      <c r="DA6" s="2299"/>
      <c r="DB6" s="1386"/>
      <c r="DD6" s="501"/>
      <c r="DE6" s="501" t="str">
        <f>IF(V6="","",V6)</f>
        <v/>
      </c>
      <c r="DF6" s="501"/>
      <c r="DG6" s="501"/>
      <c r="DH6" s="1156">
        <v>0</v>
      </c>
    </row>
    <row customHeight="1" ht="21" hidden="1">
      <c r="A7" s="1268"/>
      <c r="B7" s="1268"/>
      <c r="C7" s="1268"/>
      <c r="D7" s="1268"/>
      <c r="E7" s="2291"/>
      <c r="F7" s="2291"/>
      <c r="G7" s="2291"/>
      <c r="H7" s="2291"/>
      <c r="I7" s="2102"/>
      <c r="J7" s="2128">
        <f>I6&amp;".1"</f>
      </c>
      <c r="K7" s="1268"/>
      <c r="L7" s="1268"/>
      <c r="M7" s="1311" t="s">
        <v>435</v>
      </c>
      <c r="N7" s="510"/>
      <c r="O7" s="328"/>
      <c r="Q7" s="2258"/>
      <c r="R7" s="2258">
        <v>1</v>
      </c>
      <c r="S7" s="519"/>
      <c r="T7" s="358"/>
      <c r="U7" s="1337">
        <f>$J7</f>
      </c>
      <c r="V7" s="287" t="s">
        <v>436</v>
      </c>
      <c r="W7" s="301"/>
      <c r="X7" s="2246"/>
      <c r="Y7" s="2247"/>
      <c r="Z7" s="2247"/>
      <c r="AA7" s="2247"/>
      <c r="AB7" s="2247"/>
      <c r="AC7" s="2236"/>
      <c r="AD7" s="2236"/>
      <c r="AE7" s="2236"/>
      <c r="AF7" s="2309"/>
      <c r="AG7" s="2246"/>
      <c r="AH7" s="2247"/>
      <c r="AI7" s="2247"/>
      <c r="AJ7" s="2247"/>
      <c r="AK7" s="2247"/>
      <c r="AL7" s="2247"/>
      <c r="AM7" s="2247"/>
      <c r="AN7" s="2247"/>
      <c r="AO7" s="2247"/>
      <c r="AP7" s="2246"/>
      <c r="AQ7" s="2247"/>
      <c r="AR7" s="2247"/>
      <c r="AS7" s="2247"/>
      <c r="AT7" s="2247"/>
      <c r="AU7" s="2236"/>
      <c r="AV7" s="2236"/>
      <c r="AW7" s="2236"/>
      <c r="AX7" s="2309"/>
      <c r="AY7" s="2246"/>
      <c r="AZ7" s="2247"/>
      <c r="BA7" s="2247"/>
      <c r="BB7" s="2247"/>
      <c r="BC7" s="2247"/>
      <c r="BD7" s="2236"/>
      <c r="BE7" s="2236"/>
      <c r="BF7" s="2236"/>
      <c r="BG7" s="2309"/>
      <c r="BH7" s="2246"/>
      <c r="BI7" s="2247"/>
      <c r="BJ7" s="2247"/>
      <c r="BK7" s="2247"/>
      <c r="BL7" s="2247"/>
      <c r="BM7" s="2236"/>
      <c r="BN7" s="2236"/>
      <c r="BO7" s="2236"/>
      <c r="BP7" s="2309"/>
      <c r="BQ7" s="2246"/>
      <c r="BR7" s="2247"/>
      <c r="BS7" s="2247"/>
      <c r="BT7" s="2247"/>
      <c r="BU7" s="2247"/>
      <c r="BV7" s="2236"/>
      <c r="BW7" s="2236"/>
      <c r="BX7" s="2236"/>
      <c r="BY7" s="2309"/>
      <c r="BZ7" s="2246"/>
      <c r="CA7" s="2247"/>
      <c r="CB7" s="2247"/>
      <c r="CC7" s="2247"/>
      <c r="CD7" s="2247"/>
      <c r="CE7" s="2236"/>
      <c r="CF7" s="2236"/>
      <c r="CG7" s="2236"/>
      <c r="CH7" s="4011"/>
      <c r="CI7" s="2246"/>
      <c r="CJ7" s="2247"/>
      <c r="CK7" s="2247"/>
      <c r="CL7" s="2247"/>
      <c r="CM7" s="2247"/>
      <c r="CN7" s="2236"/>
      <c r="CO7" s="2236"/>
      <c r="CP7" s="2236"/>
      <c r="CQ7" s="2309"/>
      <c r="CR7" s="2246"/>
      <c r="CS7" s="2247"/>
      <c r="CT7" s="2247"/>
      <c r="CU7" s="2247"/>
      <c r="CV7" s="2247"/>
      <c r="CW7" s="2236"/>
      <c r="CX7" s="2236"/>
      <c r="CY7" s="2236"/>
      <c r="CZ7" s="2309"/>
      <c r="DA7" s="2248"/>
      <c r="DB7" s="1259" t="s">
        <v>437</v>
      </c>
      <c r="DD7" s="501"/>
      <c r="DE7" s="501" t="str">
        <f>IF(V7="","",V7)</f>
        <v>Группа потребителей</v>
      </c>
      <c r="DF7" s="501"/>
      <c r="DG7" s="501"/>
      <c r="DH7" s="1156">
        <v>0</v>
      </c>
    </row>
    <row customHeight="1" ht="21" hidden="1">
      <c r="A8" s="1268"/>
      <c r="B8" s="1268"/>
      <c r="C8" s="1268"/>
      <c r="D8" s="1268"/>
      <c r="E8" s="2291"/>
      <c r="F8" s="2291"/>
      <c r="G8" s="2291"/>
      <c r="H8" s="2291"/>
      <c r="I8" s="2102"/>
      <c r="J8" s="2102"/>
      <c r="K8" s="2128">
        <f>J7&amp;".1"</f>
      </c>
      <c r="L8" s="140"/>
      <c r="M8" s="1311" t="s">
        <v>438</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752"/>
      <c r="AQ8" s="752"/>
      <c r="AR8" s="752"/>
      <c r="AS8" s="752"/>
      <c r="AT8" s="1406"/>
      <c r="AU8" s="2603"/>
      <c r="AV8" s="2108" t="s">
        <v>64</v>
      </c>
      <c r="AW8" s="2603"/>
      <c r="AX8" s="2108" t="s">
        <v>64</v>
      </c>
      <c r="AY8" s="752"/>
      <c r="AZ8" s="752"/>
      <c r="BA8" s="752"/>
      <c r="BB8" s="752"/>
      <c r="BC8" s="1406"/>
      <c r="BD8" s="2603"/>
      <c r="BE8" s="2108" t="s">
        <v>64</v>
      </c>
      <c r="BF8" s="2603"/>
      <c r="BG8" s="2108" t="s">
        <v>64</v>
      </c>
      <c r="BH8" s="752"/>
      <c r="BI8" s="752"/>
      <c r="BJ8" s="752"/>
      <c r="BK8" s="752"/>
      <c r="BL8" s="1406"/>
      <c r="BM8" s="2603"/>
      <c r="BN8" s="2108" t="s">
        <v>64</v>
      </c>
      <c r="BO8" s="2603"/>
      <c r="BP8" s="2108" t="s">
        <v>64</v>
      </c>
      <c r="BQ8" s="752"/>
      <c r="BR8" s="752"/>
      <c r="BS8" s="752"/>
      <c r="BT8" s="752"/>
      <c r="BU8" s="1406"/>
      <c r="BV8" s="2603"/>
      <c r="BW8" s="2108" t="s">
        <v>64</v>
      </c>
      <c r="BX8" s="2603"/>
      <c r="BY8" s="2108" t="s">
        <v>64</v>
      </c>
      <c r="BZ8" s="752"/>
      <c r="CA8" s="752"/>
      <c r="CB8" s="752"/>
      <c r="CC8" s="752"/>
      <c r="CD8" s="1406"/>
      <c r="CE8" s="2603"/>
      <c r="CF8" s="2108" t="s">
        <v>64</v>
      </c>
      <c r="CG8" s="2603"/>
      <c r="CH8" s="4012" t="s">
        <v>64</v>
      </c>
      <c r="CI8" s="752"/>
      <c r="CJ8" s="752"/>
      <c r="CK8" s="752"/>
      <c r="CL8" s="752"/>
      <c r="CM8" s="1406"/>
      <c r="CN8" s="2603"/>
      <c r="CO8" s="2108" t="s">
        <v>64</v>
      </c>
      <c r="CP8" s="2603"/>
      <c r="CQ8" s="2108" t="s">
        <v>64</v>
      </c>
      <c r="CR8" s="752"/>
      <c r="CS8" s="752"/>
      <c r="CT8" s="752"/>
      <c r="CU8" s="752"/>
      <c r="CV8" s="1406"/>
      <c r="CW8" s="2603"/>
      <c r="CX8" s="2108" t="s">
        <v>64</v>
      </c>
      <c r="CY8" s="2603"/>
      <c r="CZ8" s="2108" t="s">
        <v>64</v>
      </c>
      <c r="DA8" s="326"/>
      <c r="DB8" s="1308" t="s">
        <v>477</v>
      </c>
      <c r="DC8" s="512">
        <f>STRCHECKDATE(X10:DA10)</f>
      </c>
      <c r="DD8" s="501"/>
      <c r="DE8" s="501" t="str">
        <f>IF(V8="","",V8)</f>
        <v/>
      </c>
      <c r="DF8" s="501"/>
      <c r="DG8" s="501"/>
      <c r="DH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752"/>
      <c r="AR9" s="752"/>
      <c r="AS9" s="752"/>
      <c r="AT9" s="1406"/>
      <c r="AU9" s="2310"/>
      <c r="AV9" s="2108"/>
      <c r="AW9" s="2310"/>
      <c r="AX9" s="2108"/>
      <c r="AY9" s="326"/>
      <c r="AZ9" s="752"/>
      <c r="BA9" s="752"/>
      <c r="BB9" s="752"/>
      <c r="BC9" s="1406"/>
      <c r="BD9" s="2310"/>
      <c r="BE9" s="2108"/>
      <c r="BF9" s="2310"/>
      <c r="BG9" s="2108"/>
      <c r="BH9" s="326"/>
      <c r="BI9" s="752"/>
      <c r="BJ9" s="752"/>
      <c r="BK9" s="752"/>
      <c r="BL9" s="1406"/>
      <c r="BM9" s="2310"/>
      <c r="BN9" s="2108"/>
      <c r="BO9" s="2310"/>
      <c r="BP9" s="2108"/>
      <c r="BQ9" s="326"/>
      <c r="BR9" s="752"/>
      <c r="BS9" s="752"/>
      <c r="BT9" s="752"/>
      <c r="BU9" s="1406"/>
      <c r="BV9" s="2310"/>
      <c r="BW9" s="2108"/>
      <c r="BX9" s="2310"/>
      <c r="BY9" s="2108"/>
      <c r="BZ9" s="326"/>
      <c r="CA9" s="752"/>
      <c r="CB9" s="752"/>
      <c r="CC9" s="752"/>
      <c r="CD9" s="1406"/>
      <c r="CE9" s="2310"/>
      <c r="CF9" s="2108"/>
      <c r="CG9" s="2310"/>
      <c r="CH9" s="2108"/>
      <c r="CI9" s="326"/>
      <c r="CJ9" s="752"/>
      <c r="CK9" s="752"/>
      <c r="CL9" s="752"/>
      <c r="CM9" s="1406"/>
      <c r="CN9" s="2310"/>
      <c r="CO9" s="2108"/>
      <c r="CP9" s="2310"/>
      <c r="CQ9" s="2108"/>
      <c r="CR9" s="326"/>
      <c r="CS9" s="752"/>
      <c r="CT9" s="752"/>
      <c r="CU9" s="752"/>
      <c r="CV9" s="1406"/>
      <c r="CW9" s="2310"/>
      <c r="CX9" s="2108"/>
      <c r="CY9" s="2310"/>
      <c r="CZ9" s="2108"/>
      <c r="DA9" s="326"/>
      <c r="DB9" s="2254" t="s">
        <v>478</v>
      </c>
      <c r="DD9" s="501"/>
      <c r="DE9" s="501"/>
      <c r="DF9" s="501"/>
      <c r="DG9" s="501"/>
      <c r="DH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326"/>
      <c r="AR10" s="326"/>
      <c r="AS10" s="326"/>
      <c r="AT10" s="1407" t="str">
        <f>AU8&amp;"-"&amp;AW8</f>
        <v>-</v>
      </c>
      <c r="AU10" s="2310"/>
      <c r="AV10" s="2108"/>
      <c r="AW10" s="2310"/>
      <c r="AX10" s="2108"/>
      <c r="AY10" s="326"/>
      <c r="AZ10" s="326"/>
      <c r="BA10" s="326"/>
      <c r="BB10" s="326"/>
      <c r="BC10" s="1407" t="str">
        <f>BD8&amp;"-"&amp;BF8</f>
        <v>-</v>
      </c>
      <c r="BD10" s="2310"/>
      <c r="BE10" s="2108"/>
      <c r="BF10" s="2310"/>
      <c r="BG10" s="2108"/>
      <c r="BH10" s="326"/>
      <c r="BI10" s="326"/>
      <c r="BJ10" s="326"/>
      <c r="BK10" s="326"/>
      <c r="BL10" s="1407" t="str">
        <f>BM8&amp;"-"&amp;BO8</f>
        <v>-</v>
      </c>
      <c r="BM10" s="2310"/>
      <c r="BN10" s="2108"/>
      <c r="BO10" s="2310"/>
      <c r="BP10" s="2108"/>
      <c r="BQ10" s="326"/>
      <c r="BR10" s="326"/>
      <c r="BS10" s="326"/>
      <c r="BT10" s="326"/>
      <c r="BU10" s="1407" t="str">
        <f>BV8&amp;"-"&amp;BX8</f>
        <v>-</v>
      </c>
      <c r="BV10" s="2310"/>
      <c r="BW10" s="2108"/>
      <c r="BX10" s="2310"/>
      <c r="BY10" s="2108"/>
      <c r="BZ10" s="326"/>
      <c r="CA10" s="326"/>
      <c r="CB10" s="326"/>
      <c r="CC10" s="326"/>
      <c r="CD10" s="1407" t="str">
        <f>CE8&amp;"-"&amp;CG8</f>
        <v>-</v>
      </c>
      <c r="CE10" s="2310"/>
      <c r="CF10" s="2108"/>
      <c r="CG10" s="2310"/>
      <c r="CH10" s="2108"/>
      <c r="CI10" s="326"/>
      <c r="CJ10" s="326"/>
      <c r="CK10" s="326"/>
      <c r="CL10" s="326"/>
      <c r="CM10" s="1407" t="str">
        <f>CN8&amp;"-"&amp;CP8</f>
        <v>-</v>
      </c>
      <c r="CN10" s="2310"/>
      <c r="CO10" s="2108"/>
      <c r="CP10" s="2310"/>
      <c r="CQ10" s="2108"/>
      <c r="CR10" s="326"/>
      <c r="CS10" s="326"/>
      <c r="CT10" s="326"/>
      <c r="CU10" s="326"/>
      <c r="CV10" s="1407" t="str">
        <f>CW8&amp;"-"&amp;CY8</f>
        <v>-</v>
      </c>
      <c r="CW10" s="2310"/>
      <c r="CX10" s="2108"/>
      <c r="CY10" s="2310"/>
      <c r="CZ10" s="2108"/>
      <c r="DA10" s="326"/>
      <c r="DB10" s="2255"/>
      <c r="DD10" s="501"/>
      <c r="DE10" s="501" t="str">
        <f>IF(V10="","",V10)</f>
        <v/>
      </c>
      <c r="DF10" s="501"/>
      <c r="DG10" s="501"/>
      <c r="DH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479</v>
      </c>
      <c r="W11" s="1393"/>
      <c r="X11" s="1394"/>
      <c r="Y11" s="1394"/>
      <c r="Z11" s="1394"/>
      <c r="AA11" s="1394"/>
      <c r="AB11" s="1395"/>
      <c r="AC11" s="2310"/>
      <c r="AD11" s="2108"/>
      <c r="AE11" s="2310"/>
      <c r="AF11" s="2108"/>
      <c r="AG11" s="1394"/>
      <c r="AH11" s="1394"/>
      <c r="AI11" s="1394"/>
      <c r="AJ11" s="1394"/>
      <c r="AK11" s="1395"/>
      <c r="AL11" s="2310"/>
      <c r="AM11" s="2108"/>
      <c r="AN11" s="2310"/>
      <c r="AO11" s="2108"/>
      <c r="AP11" s="2681"/>
      <c r="AQ11" s="2682"/>
      <c r="AR11" s="2683"/>
      <c r="AS11" s="2684"/>
      <c r="AT11" s="2685"/>
      <c r="AU11" s="2310"/>
      <c r="AV11" s="2108"/>
      <c r="AW11" s="2310"/>
      <c r="AX11" s="2108"/>
      <c r="AY11" s="2686"/>
      <c r="AZ11" s="2687"/>
      <c r="BA11" s="2688"/>
      <c r="BB11" s="2689"/>
      <c r="BC11" s="2690"/>
      <c r="BD11" s="2310"/>
      <c r="BE11" s="2108"/>
      <c r="BF11" s="2310"/>
      <c r="BG11" s="2108"/>
      <c r="BH11" s="2691"/>
      <c r="BI11" s="2692"/>
      <c r="BJ11" s="2693"/>
      <c r="BK11" s="2694"/>
      <c r="BL11" s="2695"/>
      <c r="BM11" s="2310"/>
      <c r="BN11" s="2108"/>
      <c r="BO11" s="2310"/>
      <c r="BP11" s="2108"/>
      <c r="BQ11" s="2696"/>
      <c r="BR11" s="2697"/>
      <c r="BS11" s="2698"/>
      <c r="BT11" s="2699"/>
      <c r="BU11" s="2700"/>
      <c r="BV11" s="2310"/>
      <c r="BW11" s="2108"/>
      <c r="BX11" s="2310"/>
      <c r="BY11" s="2108"/>
      <c r="BZ11" s="2701"/>
      <c r="CA11" s="2702"/>
      <c r="CB11" s="2703"/>
      <c r="CC11" s="2704"/>
      <c r="CD11" s="2705"/>
      <c r="CE11" s="2310"/>
      <c r="CF11" s="2108"/>
      <c r="CG11" s="2310"/>
      <c r="CH11" s="2108"/>
      <c r="CI11" s="4013"/>
      <c r="CJ11" s="4014"/>
      <c r="CK11" s="4015"/>
      <c r="CL11" s="4016"/>
      <c r="CM11" s="4017"/>
      <c r="CN11" s="2310"/>
      <c r="CO11" s="2108"/>
      <c r="CP11" s="2310"/>
      <c r="CQ11" s="2108"/>
      <c r="CR11" s="4018"/>
      <c r="CS11" s="4019"/>
      <c r="CT11" s="4020"/>
      <c r="CU11" s="4021"/>
      <c r="CV11" s="4022"/>
      <c r="CW11" s="2310"/>
      <c r="CX11" s="2108"/>
      <c r="CY11" s="2310"/>
      <c r="CZ11" s="2108"/>
      <c r="DA11" s="1396"/>
      <c r="DB11" s="2255"/>
      <c r="DD11" s="501"/>
      <c r="DE11" s="501"/>
      <c r="DF11" s="501"/>
      <c r="DG11" s="501"/>
      <c r="DH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440</v>
      </c>
      <c r="W12" s="368"/>
      <c r="X12" s="368"/>
      <c r="Y12" s="368"/>
      <c r="Z12" s="368"/>
      <c r="AA12" s="368"/>
      <c r="AB12" s="368"/>
      <c r="AC12" s="1409"/>
      <c r="AD12" s="1409"/>
      <c r="AE12" s="1409"/>
      <c r="AF12" s="1409"/>
      <c r="AG12" s="368"/>
      <c r="AH12" s="368"/>
      <c r="AI12" s="368"/>
      <c r="AJ12" s="368"/>
      <c r="AK12" s="368"/>
      <c r="AL12" s="368"/>
      <c r="AM12" s="368"/>
      <c r="AN12" s="368"/>
      <c r="AO12" s="368"/>
      <c r="AP12" s="2706"/>
      <c r="AQ12" s="2707"/>
      <c r="AR12" s="2708"/>
      <c r="AS12" s="2709"/>
      <c r="AT12" s="2710"/>
      <c r="AU12" s="2711"/>
      <c r="AV12" s="2712"/>
      <c r="AW12" s="2713"/>
      <c r="AX12" s="2714"/>
      <c r="AY12" s="2715"/>
      <c r="AZ12" s="2716"/>
      <c r="BA12" s="2717"/>
      <c r="BB12" s="2718"/>
      <c r="BC12" s="2719"/>
      <c r="BD12" s="2720"/>
      <c r="BE12" s="2721"/>
      <c r="BF12" s="2722"/>
      <c r="BG12" s="2723"/>
      <c r="BH12" s="2724"/>
      <c r="BI12" s="2725"/>
      <c r="BJ12" s="2726"/>
      <c r="BK12" s="2727"/>
      <c r="BL12" s="2728"/>
      <c r="BM12" s="2729"/>
      <c r="BN12" s="2730"/>
      <c r="BO12" s="2731"/>
      <c r="BP12" s="2732"/>
      <c r="BQ12" s="2733"/>
      <c r="BR12" s="2734"/>
      <c r="BS12" s="2735"/>
      <c r="BT12" s="2736"/>
      <c r="BU12" s="2737"/>
      <c r="BV12" s="2738"/>
      <c r="BW12" s="2739"/>
      <c r="BX12" s="2740"/>
      <c r="BY12" s="2741"/>
      <c r="BZ12" s="2742"/>
      <c r="CA12" s="2743"/>
      <c r="CB12" s="2744"/>
      <c r="CC12" s="2745"/>
      <c r="CD12" s="2746"/>
      <c r="CE12" s="2747"/>
      <c r="CF12" s="2748"/>
      <c r="CG12" s="2749"/>
      <c r="CH12" s="4023"/>
      <c r="CI12" s="4024"/>
      <c r="CJ12" s="4025"/>
      <c r="CK12" s="4026"/>
      <c r="CL12" s="4027"/>
      <c r="CM12" s="4028"/>
      <c r="CN12" s="4029"/>
      <c r="CO12" s="4030"/>
      <c r="CP12" s="4031"/>
      <c r="CQ12" s="4032"/>
      <c r="CR12" s="4033"/>
      <c r="CS12" s="4034"/>
      <c r="CT12" s="4035"/>
      <c r="CU12" s="4036"/>
      <c r="CV12" s="4037"/>
      <c r="CW12" s="4038"/>
      <c r="CX12" s="4039"/>
      <c r="CY12" s="4040"/>
      <c r="CZ12" s="4041"/>
      <c r="DA12" s="325"/>
      <c r="DB12" s="2256"/>
      <c r="DD12" s="501"/>
      <c r="DE12" s="501" t="str">
        <f>IF(V12="","",V12)</f>
        <v>Добавить вид теплоносителя (параметры теплоносителя)</v>
      </c>
      <c r="DF12" s="501"/>
      <c r="DG12" s="501"/>
      <c r="DH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441</v>
      </c>
      <c r="W13" s="368"/>
      <c r="X13" s="368"/>
      <c r="Y13" s="368"/>
      <c r="Z13" s="368"/>
      <c r="AA13" s="368"/>
      <c r="AB13" s="368"/>
      <c r="AC13" s="368"/>
      <c r="AD13" s="368"/>
      <c r="AE13" s="368"/>
      <c r="AF13" s="367"/>
      <c r="AG13" s="368"/>
      <c r="AH13" s="368"/>
      <c r="AI13" s="368"/>
      <c r="AJ13" s="368"/>
      <c r="AK13" s="368"/>
      <c r="AL13" s="368"/>
      <c r="AM13" s="368"/>
      <c r="AN13" s="368"/>
      <c r="AO13" s="367"/>
      <c r="AP13" s="2751"/>
      <c r="AQ13" s="2752"/>
      <c r="AR13" s="2753"/>
      <c r="AS13" s="2754"/>
      <c r="AT13" s="2755"/>
      <c r="AU13" s="2756"/>
      <c r="AV13" s="2757"/>
      <c r="AW13" s="2758"/>
      <c r="AX13" s="2759"/>
      <c r="AY13" s="2760"/>
      <c r="AZ13" s="2761"/>
      <c r="BA13" s="2762"/>
      <c r="BB13" s="2763"/>
      <c r="BC13" s="2764"/>
      <c r="BD13" s="2765"/>
      <c r="BE13" s="2766"/>
      <c r="BF13" s="2767"/>
      <c r="BG13" s="2768"/>
      <c r="BH13" s="2769"/>
      <c r="BI13" s="2770"/>
      <c r="BJ13" s="2771"/>
      <c r="BK13" s="2772"/>
      <c r="BL13" s="2773"/>
      <c r="BM13" s="2774"/>
      <c r="BN13" s="2775"/>
      <c r="BO13" s="2776"/>
      <c r="BP13" s="2777"/>
      <c r="BQ13" s="2778"/>
      <c r="BR13" s="2779"/>
      <c r="BS13" s="2780"/>
      <c r="BT13" s="2781"/>
      <c r="BU13" s="2782"/>
      <c r="BV13" s="2783"/>
      <c r="BW13" s="2784"/>
      <c r="BX13" s="2785"/>
      <c r="BY13" s="2786"/>
      <c r="BZ13" s="2787"/>
      <c r="CA13" s="2788"/>
      <c r="CB13" s="2789"/>
      <c r="CC13" s="2790"/>
      <c r="CD13" s="2791"/>
      <c r="CE13" s="2792"/>
      <c r="CF13" s="2793"/>
      <c r="CG13" s="2794"/>
      <c r="CH13" s="4042"/>
      <c r="CI13" s="4043"/>
      <c r="CJ13" s="4044"/>
      <c r="CK13" s="4045"/>
      <c r="CL13" s="4046"/>
      <c r="CM13" s="4047"/>
      <c r="CN13" s="4048"/>
      <c r="CO13" s="4049"/>
      <c r="CP13" s="4050"/>
      <c r="CQ13" s="4051"/>
      <c r="CR13" s="4052"/>
      <c r="CS13" s="4053"/>
      <c r="CT13" s="4054"/>
      <c r="CU13" s="4055"/>
      <c r="CV13" s="4056"/>
      <c r="CW13" s="4057"/>
      <c r="CX13" s="4058"/>
      <c r="CY13" s="4059"/>
      <c r="CZ13" s="4060"/>
      <c r="DA13" s="368"/>
      <c r="DB13" s="304"/>
      <c r="DD13" s="501"/>
      <c r="DE13" s="501" t="str">
        <f>IF(V13="","",V13)</f>
        <v>Добавить группу потребителей</v>
      </c>
      <c r="DF13" s="501"/>
      <c r="DG13" s="501"/>
      <c r="DH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89"/>
      <c r="BD14" s="1389"/>
      <c r="BE14" s="1389"/>
      <c r="BF14" s="1389"/>
      <c r="BG14" s="1389"/>
      <c r="BH14" s="1389"/>
      <c r="BI14" s="1389"/>
      <c r="BJ14" s="1389"/>
      <c r="BK14" s="1389"/>
      <c r="BL14" s="1389"/>
      <c r="BM14" s="1389"/>
      <c r="BN14" s="1389"/>
      <c r="BO14" s="1389"/>
      <c r="BP14" s="1389"/>
      <c r="BQ14" s="1389"/>
      <c r="BR14" s="1389"/>
      <c r="BS14" s="1389"/>
      <c r="BT14" s="1389"/>
      <c r="BU14" s="1389"/>
      <c r="BV14" s="1389"/>
      <c r="BW14" s="1389"/>
      <c r="BX14" s="1389"/>
      <c r="BY14" s="1389"/>
      <c r="BZ14" s="1389"/>
      <c r="CA14" s="1389"/>
      <c r="CB14" s="1389"/>
      <c r="CC14" s="1389"/>
      <c r="CD14" s="1389"/>
      <c r="CE14" s="1389"/>
      <c r="CF14" s="1389"/>
      <c r="CG14" s="1389"/>
      <c r="CH14" s="4061"/>
      <c r="CI14" s="1389"/>
      <c r="CJ14" s="1389"/>
      <c r="CK14" s="1389"/>
      <c r="CL14" s="1389"/>
      <c r="CM14" s="1389"/>
      <c r="CN14" s="1389"/>
      <c r="CO14" s="1389"/>
      <c r="CP14" s="1389"/>
      <c r="CQ14" s="1389"/>
      <c r="CR14" s="1389"/>
      <c r="CS14" s="1389"/>
      <c r="CT14" s="1389"/>
      <c r="CU14" s="1389"/>
      <c r="CV14" s="1389"/>
      <c r="CW14" s="1389"/>
      <c r="CX14" s="1389"/>
      <c r="CY14" s="1389"/>
      <c r="CZ14" s="1389"/>
      <c r="DA14" s="1389"/>
      <c r="DB14" s="1390"/>
      <c r="DD14" s="501"/>
      <c r="DE14" s="501" t="str">
        <f>IF(V14="","",V14)</f>
        <v/>
      </c>
      <c r="DF14" s="501"/>
      <c r="DG14" s="501"/>
      <c r="DH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189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R15" s="1321"/>
      <c r="AS15" s="1321"/>
      <c r="AT15" s="1321"/>
      <c r="AU15" s="1321"/>
      <c r="AV15" s="1321"/>
      <c r="AW15" s="1321"/>
      <c r="AX15" s="1321"/>
      <c r="AY15" s="1321"/>
      <c r="AZ15" s="1321"/>
      <c r="BA15" s="1321"/>
      <c r="BB15" s="1321"/>
      <c r="BC15" s="1321"/>
      <c r="BD15" s="1321"/>
      <c r="BE15" s="1321"/>
      <c r="BF15" s="1321"/>
      <c r="BG15" s="1321"/>
      <c r="BH15" s="1321"/>
      <c r="BI15" s="1321"/>
      <c r="BJ15" s="1321"/>
      <c r="BK15" s="1321"/>
      <c r="BL15" s="1321"/>
      <c r="BM15" s="1321"/>
      <c r="BN15" s="1321"/>
      <c r="BO15" s="1321"/>
      <c r="BP15" s="1321"/>
      <c r="BQ15" s="1321"/>
      <c r="BR15" s="1321"/>
      <c r="BS15" s="1321"/>
      <c r="BT15" s="1321"/>
      <c r="BU15" s="1321"/>
      <c r="BV15" s="1321"/>
      <c r="BW15" s="1321"/>
      <c r="BX15" s="1321"/>
      <c r="BY15" s="1321"/>
      <c r="BZ15" s="1321"/>
      <c r="CA15" s="1321"/>
      <c r="CB15" s="1321"/>
      <c r="CC15" s="1321"/>
      <c r="CD15" s="1321"/>
      <c r="CE15" s="1321"/>
      <c r="CF15" s="1321"/>
      <c r="CG15" s="1321"/>
      <c r="CH15" s="4062"/>
      <c r="CI15" s="1321"/>
      <c r="CJ15" s="1321"/>
      <c r="CK15" s="1321"/>
      <c r="CL15" s="1321"/>
      <c r="CM15" s="1321"/>
      <c r="CN15" s="1321"/>
      <c r="CO15" s="1321"/>
      <c r="CP15" s="1321"/>
      <c r="CQ15" s="1321"/>
      <c r="CR15" s="1321"/>
      <c r="CS15" s="1321"/>
      <c r="CT15" s="1321"/>
      <c r="CU15" s="1321"/>
      <c r="CV15" s="1321"/>
      <c r="CW15" s="1321"/>
      <c r="CX15" s="1321"/>
      <c r="CY15" s="1321"/>
      <c r="CZ15" s="1321"/>
      <c r="DA15" s="1321"/>
      <c r="DB15" s="1321"/>
      <c r="DD15" s="790"/>
      <c r="DE15" s="790" t="str">
        <f>IF(V15="","",V15)</f>
        <v>Добавить источник для дифференциации</v>
      </c>
      <c r="DF15" s="790"/>
      <c r="DG15" s="790"/>
      <c r="DH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190</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D16" s="1325"/>
      <c r="BE16" s="1325"/>
      <c r="BF16" s="1325"/>
      <c r="BG16" s="1325"/>
      <c r="BH16" s="1325"/>
      <c r="BI16" s="1325"/>
      <c r="BJ16" s="1325"/>
      <c r="BK16" s="1325"/>
      <c r="BL16" s="1325"/>
      <c r="BM16" s="1325"/>
      <c r="BN16" s="1325"/>
      <c r="BO16" s="1325"/>
      <c r="BP16" s="1325"/>
      <c r="BQ16" s="1325"/>
      <c r="BR16" s="1325"/>
      <c r="BS16" s="1325"/>
      <c r="BT16" s="1325"/>
      <c r="BU16" s="1325"/>
      <c r="BV16" s="1325"/>
      <c r="BW16" s="1325"/>
      <c r="BX16" s="1325"/>
      <c r="BY16" s="1325"/>
      <c r="BZ16" s="1325"/>
      <c r="CA16" s="1325"/>
      <c r="CB16" s="1325"/>
      <c r="CC16" s="1325"/>
      <c r="CD16" s="1325"/>
      <c r="CE16" s="1325"/>
      <c r="CF16" s="1325"/>
      <c r="CG16" s="1325"/>
      <c r="CH16" s="4063"/>
      <c r="CI16" s="1325"/>
      <c r="CJ16" s="1325"/>
      <c r="CK16" s="1325"/>
      <c r="CL16" s="1325"/>
      <c r="CM16" s="1325"/>
      <c r="CN16" s="1325"/>
      <c r="CO16" s="1325"/>
      <c r="CP16" s="1325"/>
      <c r="CQ16" s="1325"/>
      <c r="CR16" s="1325"/>
      <c r="CS16" s="1325"/>
      <c r="CT16" s="1325"/>
      <c r="CU16" s="1325"/>
      <c r="CV16" s="1325"/>
      <c r="CW16" s="1325"/>
      <c r="CX16" s="1325"/>
      <c r="CY16" s="1325"/>
      <c r="CZ16" s="1325"/>
      <c r="DA16" s="1325"/>
      <c r="DB16" s="1325"/>
      <c r="DD16" s="790"/>
      <c r="DE16" s="790" t="str">
        <f>IF(V16="","",V16)</f>
        <v>Добавить централизованную систему для дифференциации</v>
      </c>
      <c r="DF16" s="790"/>
      <c r="DG16" s="790"/>
      <c r="DH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191</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D17" s="1325"/>
      <c r="BE17" s="1325"/>
      <c r="BF17" s="1325"/>
      <c r="BG17" s="1325"/>
      <c r="BH17" s="1325"/>
      <c r="BI17" s="1325"/>
      <c r="BJ17" s="1325"/>
      <c r="BK17" s="1325"/>
      <c r="BL17" s="1325"/>
      <c r="BM17" s="1325"/>
      <c r="BN17" s="1325"/>
      <c r="BO17" s="1325"/>
      <c r="BP17" s="1325"/>
      <c r="BQ17" s="1325"/>
      <c r="BR17" s="1325"/>
      <c r="BS17" s="1325"/>
      <c r="BT17" s="1325"/>
      <c r="BU17" s="1325"/>
      <c r="BV17" s="1325"/>
      <c r="BW17" s="1325"/>
      <c r="BX17" s="1325"/>
      <c r="BY17" s="1325"/>
      <c r="BZ17" s="1325"/>
      <c r="CA17" s="1325"/>
      <c r="CB17" s="1325"/>
      <c r="CC17" s="1325"/>
      <c r="CD17" s="1325"/>
      <c r="CE17" s="1325"/>
      <c r="CF17" s="1325"/>
      <c r="CG17" s="1325"/>
      <c r="CH17" s="4063"/>
      <c r="CI17" s="1325"/>
      <c r="CJ17" s="1325"/>
      <c r="CK17" s="1325"/>
      <c r="CL17" s="1325"/>
      <c r="CM17" s="1325"/>
      <c r="CN17" s="1325"/>
      <c r="CO17" s="1325"/>
      <c r="CP17" s="1325"/>
      <c r="CQ17" s="1325"/>
      <c r="CR17" s="1325"/>
      <c r="CS17" s="1325"/>
      <c r="CT17" s="1325"/>
      <c r="CU17" s="1325"/>
      <c r="CV17" s="1325"/>
      <c r="CW17" s="1325"/>
      <c r="CX17" s="1325"/>
      <c r="CY17" s="1325"/>
      <c r="CZ17" s="1325"/>
      <c r="DA17" s="1325"/>
      <c r="DB17" s="1325"/>
      <c r="DD17" s="790"/>
      <c r="DE17" s="790" t="str">
        <f>IF(V17="","",V17)</f>
        <v>Добавить территорию для дифференциации</v>
      </c>
      <c r="DF17" s="790"/>
      <c r="DG17" s="790"/>
      <c r="DH17" s="519">
        <v>0</v>
      </c>
    </row>
    <row customHeight="1" ht="14.25" hidden="1">
      <c r="AF18" s="328"/>
      <c r="AO18" s="328"/>
      <c r="AP18" s="1636"/>
      <c r="AQ18" s="1636"/>
      <c r="AR18" s="1636"/>
      <c r="AS18" s="1636"/>
      <c r="AT18" s="1636"/>
      <c r="AU18" s="1636"/>
      <c r="AV18" s="1636"/>
      <c r="AW18" s="1636"/>
      <c r="AX18" s="1636"/>
      <c r="AY18" s="1636"/>
      <c r="AZ18" s="1636"/>
      <c r="BA18" s="1636"/>
      <c r="BB18" s="1636"/>
      <c r="BC18" s="1636"/>
      <c r="BD18" s="1636"/>
      <c r="BE18" s="1636"/>
      <c r="BF18" s="1636"/>
      <c r="BG18" s="1636"/>
      <c r="BH18" s="1636"/>
      <c r="BI18" s="1636"/>
      <c r="BJ18" s="1636"/>
      <c r="BK18" s="1636"/>
      <c r="BL18" s="1636"/>
      <c r="BM18" s="1636"/>
      <c r="BN18" s="1636"/>
      <c r="BO18" s="1636"/>
      <c r="BP18" s="1636"/>
      <c r="BQ18" s="1636"/>
      <c r="BR18" s="1636"/>
      <c r="BS18" s="1636"/>
      <c r="BT18" s="1636"/>
      <c r="BU18" s="1636"/>
      <c r="BV18" s="1636"/>
      <c r="BW18" s="1636"/>
      <c r="BX18" s="1636"/>
      <c r="BY18" s="1636"/>
      <c r="BZ18" s="1636"/>
      <c r="CA18" s="1636"/>
      <c r="CB18" s="1636"/>
      <c r="CC18" s="1636"/>
      <c r="CD18" s="1636"/>
      <c r="CE18" s="1636"/>
      <c r="CF18" s="1636"/>
      <c r="CG18" s="1636"/>
      <c r="CH18" s="4008"/>
      <c r="CI18" s="1636"/>
      <c r="CJ18" s="1636"/>
      <c r="CK18" s="1636"/>
      <c r="CL18" s="1636"/>
      <c r="CM18" s="1636"/>
      <c r="CN18" s="1636"/>
      <c r="CO18" s="1636"/>
      <c r="CP18" s="1636"/>
      <c r="CQ18" s="1636"/>
      <c r="CR18" s="1636"/>
      <c r="CS18" s="1636"/>
      <c r="CT18" s="1636"/>
      <c r="CU18" s="1636"/>
      <c r="CV18" s="1636"/>
      <c r="CW18" s="1636"/>
      <c r="CX18" s="1636"/>
      <c r="CY18" s="1636"/>
      <c r="CZ18" s="1636"/>
      <c r="DH18" s="1156">
        <v>0</v>
      </c>
    </row>
    <row customHeight="1" ht="14.25" hidden="1">
      <c r="AG19" s="1361"/>
      <c r="AH19" s="1361"/>
      <c r="AI19" s="1361"/>
      <c r="AJ19" s="1361"/>
      <c r="AK19" s="1362"/>
      <c r="AL19" s="2268"/>
      <c r="AM19" s="2269" t="s">
        <v>64</v>
      </c>
      <c r="AN19" s="2268"/>
      <c r="AO19" s="2269" t="s">
        <v>64</v>
      </c>
      <c r="AP19" s="1636"/>
      <c r="AQ19" s="1636"/>
      <c r="AR19" s="1636"/>
      <c r="AS19" s="1636"/>
      <c r="AT19" s="1636"/>
      <c r="AU19" s="1636"/>
      <c r="AV19" s="1636"/>
      <c r="AW19" s="1636"/>
      <c r="AX19" s="1636"/>
      <c r="AY19" s="1636"/>
      <c r="AZ19" s="1636"/>
      <c r="BA19" s="1636"/>
      <c r="BB19" s="1636"/>
      <c r="BC19" s="1636"/>
      <c r="BD19" s="1636"/>
      <c r="BE19" s="1636"/>
      <c r="BF19" s="1636"/>
      <c r="BG19" s="1636"/>
      <c r="BH19" s="1636"/>
      <c r="BI19" s="1636"/>
      <c r="BJ19" s="1636"/>
      <c r="BK19" s="1636"/>
      <c r="BL19" s="1636"/>
      <c r="BM19" s="1636"/>
      <c r="BN19" s="1636"/>
      <c r="BO19" s="1636"/>
      <c r="BP19" s="1636"/>
      <c r="BQ19" s="1636"/>
      <c r="BR19" s="1636"/>
      <c r="BS19" s="1636"/>
      <c r="BT19" s="1636"/>
      <c r="BU19" s="1636"/>
      <c r="BV19" s="1636"/>
      <c r="BW19" s="1636"/>
      <c r="BX19" s="1636"/>
      <c r="BY19" s="1636"/>
      <c r="BZ19" s="1636"/>
      <c r="CA19" s="1636"/>
      <c r="CB19" s="1636"/>
      <c r="CC19" s="1636"/>
      <c r="CD19" s="1636"/>
      <c r="CE19" s="1636"/>
      <c r="CF19" s="1636"/>
      <c r="CG19" s="1636"/>
      <c r="CH19" s="4008"/>
      <c r="CI19" s="1636"/>
      <c r="CJ19" s="1636"/>
      <c r="CK19" s="1636"/>
      <c r="CL19" s="1636"/>
      <c r="CM19" s="1636"/>
      <c r="CN19" s="1636"/>
      <c r="CO19" s="1636"/>
      <c r="CP19" s="1636"/>
      <c r="CQ19" s="1636"/>
      <c r="CR19" s="1636"/>
      <c r="CS19" s="1636"/>
      <c r="CT19" s="1636"/>
      <c r="CU19" s="1636"/>
      <c r="CV19" s="1636"/>
      <c r="CW19" s="1636"/>
      <c r="CX19" s="1636"/>
      <c r="CY19" s="1636"/>
      <c r="CZ19" s="1636"/>
      <c r="DH19" s="1156">
        <v>0</v>
      </c>
    </row>
    <row customHeight="1" ht="14.25" hidden="1">
      <c r="AG20" s="1361"/>
      <c r="AH20" s="1361"/>
      <c r="AI20" s="1361"/>
      <c r="AJ20" s="1361"/>
      <c r="AK20" s="1362"/>
      <c r="AL20" s="2268"/>
      <c r="AM20" s="2269"/>
      <c r="AN20" s="2268"/>
      <c r="AO20" s="2269"/>
      <c r="AP20" s="1636"/>
      <c r="AQ20" s="1636"/>
      <c r="AR20" s="1636"/>
      <c r="AS20" s="1636"/>
      <c r="AT20" s="1636"/>
      <c r="AU20" s="1636"/>
      <c r="AV20" s="1636"/>
      <c r="AW20" s="1636"/>
      <c r="AX20" s="1636"/>
      <c r="AY20" s="1636"/>
      <c r="AZ20" s="1636"/>
      <c r="BA20" s="1636"/>
      <c r="BB20" s="1636"/>
      <c r="BC20" s="1636"/>
      <c r="BD20" s="1636"/>
      <c r="BE20" s="1636"/>
      <c r="BF20" s="1636"/>
      <c r="BG20" s="1636"/>
      <c r="BH20" s="1636"/>
      <c r="BI20" s="1636"/>
      <c r="BJ20" s="1636"/>
      <c r="BK20" s="1636"/>
      <c r="BL20" s="1636"/>
      <c r="BM20" s="1636"/>
      <c r="BN20" s="1636"/>
      <c r="BO20" s="1636"/>
      <c r="BP20" s="1636"/>
      <c r="BQ20" s="1636"/>
      <c r="BR20" s="1636"/>
      <c r="BS20" s="1636"/>
      <c r="BT20" s="1636"/>
      <c r="BU20" s="1636"/>
      <c r="BV20" s="1636"/>
      <c r="BW20" s="1636"/>
      <c r="BX20" s="1636"/>
      <c r="BY20" s="1636"/>
      <c r="BZ20" s="1636"/>
      <c r="CA20" s="1636"/>
      <c r="CB20" s="1636"/>
      <c r="CC20" s="1636"/>
      <c r="CD20" s="1636"/>
      <c r="CE20" s="1636"/>
      <c r="CF20" s="1636"/>
      <c r="CG20" s="1636"/>
      <c r="CH20" s="4008"/>
      <c r="CI20" s="1636"/>
      <c r="CJ20" s="1636"/>
      <c r="CK20" s="1636"/>
      <c r="CL20" s="1636"/>
      <c r="CM20" s="1636"/>
      <c r="CN20" s="1636"/>
      <c r="CO20" s="1636"/>
      <c r="CP20" s="1636"/>
      <c r="CQ20" s="1636"/>
      <c r="CR20" s="1636"/>
      <c r="CS20" s="1636"/>
      <c r="CT20" s="1636"/>
      <c r="CU20" s="1636"/>
      <c r="CV20" s="1636"/>
      <c r="CW20" s="1636"/>
      <c r="CX20" s="1636"/>
      <c r="CY20" s="1636"/>
      <c r="CZ20" s="1636"/>
      <c r="DH20" s="1156">
        <v>0</v>
      </c>
    </row>
    <row customHeight="1" ht="14.25" hidden="1">
      <c r="AG21" s="1361"/>
      <c r="AH21" s="1361"/>
      <c r="AI21" s="1361"/>
      <c r="AJ21" s="1361"/>
      <c r="AK21" s="1362"/>
      <c r="AL21" s="2268"/>
      <c r="AM21" s="2269"/>
      <c r="AN21" s="2268"/>
      <c r="AO21" s="2269"/>
      <c r="AP21" s="1636"/>
      <c r="AQ21" s="1636"/>
      <c r="AR21" s="1636"/>
      <c r="AS21" s="1636"/>
      <c r="AT21" s="1636"/>
      <c r="AU21" s="1636"/>
      <c r="AV21" s="1636"/>
      <c r="AW21" s="1636"/>
      <c r="AX21" s="1636"/>
      <c r="AY21" s="1636"/>
      <c r="AZ21" s="1636"/>
      <c r="BA21" s="1636"/>
      <c r="BB21" s="1636"/>
      <c r="BC21" s="1636"/>
      <c r="BD21" s="1636"/>
      <c r="BE21" s="1636"/>
      <c r="BF21" s="1636"/>
      <c r="BG21" s="1636"/>
      <c r="BH21" s="1636"/>
      <c r="BI21" s="1636"/>
      <c r="BJ21" s="1636"/>
      <c r="BK21" s="1636"/>
      <c r="BL21" s="1636"/>
      <c r="BM21" s="1636"/>
      <c r="BN21" s="1636"/>
      <c r="BO21" s="1636"/>
      <c r="BP21" s="1636"/>
      <c r="BQ21" s="1636"/>
      <c r="BR21" s="1636"/>
      <c r="BS21" s="1636"/>
      <c r="BT21" s="1636"/>
      <c r="BU21" s="1636"/>
      <c r="BV21" s="1636"/>
      <c r="BW21" s="1636"/>
      <c r="BX21" s="1636"/>
      <c r="BY21" s="1636"/>
      <c r="BZ21" s="1636"/>
      <c r="CA21" s="1636"/>
      <c r="CB21" s="1636"/>
      <c r="CC21" s="1636"/>
      <c r="CD21" s="1636"/>
      <c r="CE21" s="1636"/>
      <c r="CF21" s="1636"/>
      <c r="CG21" s="1636"/>
      <c r="CH21" s="4008"/>
      <c r="CI21" s="1636"/>
      <c r="CJ21" s="1636"/>
      <c r="CK21" s="1636"/>
      <c r="CL21" s="1636"/>
      <c r="CM21" s="1636"/>
      <c r="CN21" s="1636"/>
      <c r="CO21" s="1636"/>
      <c r="CP21" s="1636"/>
      <c r="CQ21" s="1636"/>
      <c r="CR21" s="1636"/>
      <c r="CS21" s="1636"/>
      <c r="CT21" s="1636"/>
      <c r="CU21" s="1636"/>
      <c r="CV21" s="1636"/>
      <c r="CW21" s="1636"/>
      <c r="CX21" s="1636"/>
      <c r="CY21" s="1636"/>
      <c r="CZ21" s="1636"/>
      <c r="DH21" s="1156">
        <v>0</v>
      </c>
    </row>
    <row customHeight="1" ht="14.25" hidden="1">
      <c r="AG22" s="1361"/>
      <c r="AH22" s="1361"/>
      <c r="AI22" s="1361"/>
      <c r="AJ22" s="1361"/>
      <c r="AK22" s="329" t="str">
        <f>AL19&amp;"-"&amp;AN19</f>
        <v>-</v>
      </c>
      <c r="AL22" s="2269"/>
      <c r="AM22" s="2269"/>
      <c r="AN22" s="2269"/>
      <c r="AO22" s="2269"/>
      <c r="AP22" s="1636"/>
      <c r="AQ22" s="1636"/>
      <c r="AR22" s="1636"/>
      <c r="AS22" s="1636"/>
      <c r="AT22" s="1636"/>
      <c r="AU22" s="1636"/>
      <c r="AV22" s="1636"/>
      <c r="AW22" s="1636"/>
      <c r="AX22" s="1636"/>
      <c r="AY22" s="1636"/>
      <c r="AZ22" s="1636"/>
      <c r="BA22" s="1636"/>
      <c r="BB22" s="1636"/>
      <c r="BC22" s="1636"/>
      <c r="BD22" s="1636"/>
      <c r="BE22" s="1636"/>
      <c r="BF22" s="1636"/>
      <c r="BG22" s="1636"/>
      <c r="BH22" s="1636"/>
      <c r="BI22" s="1636"/>
      <c r="BJ22" s="1636"/>
      <c r="BK22" s="1636"/>
      <c r="BL22" s="1636"/>
      <c r="BM22" s="1636"/>
      <c r="BN22" s="1636"/>
      <c r="BO22" s="1636"/>
      <c r="BP22" s="1636"/>
      <c r="BQ22" s="1636"/>
      <c r="BR22" s="1636"/>
      <c r="BS22" s="1636"/>
      <c r="BT22" s="1636"/>
      <c r="BU22" s="1636"/>
      <c r="BV22" s="1636"/>
      <c r="BW22" s="1636"/>
      <c r="BX22" s="1636"/>
      <c r="BY22" s="1636"/>
      <c r="BZ22" s="1636"/>
      <c r="CA22" s="1636"/>
      <c r="CB22" s="1636"/>
      <c r="CC22" s="1636"/>
      <c r="CD22" s="1636"/>
      <c r="CE22" s="1636"/>
      <c r="CF22" s="1636"/>
      <c r="CG22" s="1636"/>
      <c r="CH22" s="4008"/>
      <c r="CI22" s="1636"/>
      <c r="CJ22" s="1636"/>
      <c r="CK22" s="1636"/>
      <c r="CL22" s="1636"/>
      <c r="CM22" s="1636"/>
      <c r="CN22" s="1636"/>
      <c r="CO22" s="1636"/>
      <c r="CP22" s="1636"/>
      <c r="CQ22" s="1636"/>
      <c r="CR22" s="1636"/>
      <c r="CS22" s="1636"/>
      <c r="CT22" s="1636"/>
      <c r="CU22" s="1636"/>
      <c r="CV22" s="1636"/>
      <c r="CW22" s="1636"/>
      <c r="CX22" s="1636"/>
      <c r="CY22" s="1636"/>
      <c r="CZ22" s="1636"/>
      <c r="DH22" s="1156">
        <v>0</v>
      </c>
    </row>
    <row customHeight="1" ht="14.25" hidden="1">
      <c r="AO23" s="328"/>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1636"/>
      <c r="BZ23" s="1636"/>
      <c r="CA23" s="1636"/>
      <c r="CB23" s="1636"/>
      <c r="CC23" s="1636"/>
      <c r="CD23" s="1636"/>
      <c r="CE23" s="1636"/>
      <c r="CF23" s="1636"/>
      <c r="CG23" s="1636"/>
      <c r="CH23" s="4008"/>
      <c r="CI23" s="1636"/>
      <c r="CJ23" s="1636"/>
      <c r="CK23" s="1636"/>
      <c r="CL23" s="1636"/>
      <c r="CM23" s="1636"/>
      <c r="CN23" s="1636"/>
      <c r="CO23" s="1636"/>
      <c r="CP23" s="1636"/>
      <c r="CQ23" s="1636"/>
      <c r="CR23" s="1636"/>
      <c r="CS23" s="1636"/>
      <c r="CT23" s="1636"/>
      <c r="CU23" s="1636"/>
      <c r="CV23" s="1636"/>
      <c r="CW23" s="1636"/>
      <c r="CX23" s="1636"/>
      <c r="CY23" s="1636"/>
      <c r="CZ23" s="1636"/>
      <c r="DH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443</v>
      </c>
      <c r="Q24" s="1363"/>
      <c r="R24" s="1372"/>
      <c r="S24" s="1372"/>
      <c r="T24" s="1372"/>
      <c r="U24" s="730"/>
      <c r="AC24" s="1368"/>
      <c r="AE24" s="1368"/>
      <c r="AF24" s="1367"/>
      <c r="AL24" s="1368"/>
      <c r="AN24" s="1368"/>
      <c r="AO24" s="1367"/>
      <c r="AP24" s="1367"/>
      <c r="AQ24" s="1367"/>
      <c r="AR24" s="1367"/>
      <c r="AS24" s="1367"/>
      <c r="AT24" s="1367"/>
      <c r="AU24" s="1368"/>
      <c r="AV24" s="1367"/>
      <c r="AW24" s="1368"/>
      <c r="AX24" s="1367"/>
      <c r="AY24" s="1367"/>
      <c r="AZ24" s="1367"/>
      <c r="BA24" s="1367"/>
      <c r="BB24" s="1367"/>
      <c r="BC24" s="1367"/>
      <c r="BD24" s="1368"/>
      <c r="BE24" s="1367"/>
      <c r="BF24" s="1368"/>
      <c r="BG24" s="1367"/>
      <c r="BH24" s="1367"/>
      <c r="BI24" s="1367"/>
      <c r="BJ24" s="1367"/>
      <c r="BK24" s="1367"/>
      <c r="BL24" s="1367"/>
      <c r="BM24" s="1368"/>
      <c r="BN24" s="1367"/>
      <c r="BO24" s="1368"/>
      <c r="BP24" s="1367"/>
      <c r="BQ24" s="1367"/>
      <c r="BR24" s="1367"/>
      <c r="BS24" s="1367"/>
      <c r="BT24" s="1367"/>
      <c r="BU24" s="1367"/>
      <c r="BV24" s="1368"/>
      <c r="BW24" s="1367"/>
      <c r="BX24" s="1368"/>
      <c r="BY24" s="1367"/>
      <c r="BZ24" s="1367"/>
      <c r="CA24" s="1367"/>
      <c r="CB24" s="1367"/>
      <c r="CC24" s="1367"/>
      <c r="CD24" s="1367"/>
      <c r="CE24" s="1368"/>
      <c r="CF24" s="1367"/>
      <c r="CG24" s="1368"/>
      <c r="CH24" s="4064"/>
      <c r="CI24" s="1367"/>
      <c r="CJ24" s="1367"/>
      <c r="CK24" s="1367"/>
      <c r="CL24" s="1367"/>
      <c r="CM24" s="1367"/>
      <c r="CN24" s="1368"/>
      <c r="CO24" s="1367"/>
      <c r="CP24" s="1368"/>
      <c r="CQ24" s="1367"/>
      <c r="CR24" s="1367"/>
      <c r="CS24" s="1367"/>
      <c r="CT24" s="1367"/>
      <c r="CU24" s="1367"/>
      <c r="CV24" s="1367"/>
      <c r="CW24" s="1368"/>
      <c r="CX24" s="1367"/>
      <c r="CY24" s="1368"/>
      <c r="CZ24" s="1367"/>
      <c r="DC24" s="512"/>
      <c r="DD24" s="512"/>
      <c r="DE24" s="512"/>
      <c r="DF24" s="512"/>
      <c r="DG24" s="512"/>
      <c r="DH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P25" s="1367"/>
      <c r="AQ25" s="1367"/>
      <c r="AR25" s="1367"/>
      <c r="AS25" s="1367"/>
      <c r="AT25" s="1367"/>
      <c r="AU25" s="1367"/>
      <c r="AV25" s="1367"/>
      <c r="AW25" s="1367"/>
      <c r="AX25" s="1367"/>
      <c r="AY25" s="1367"/>
      <c r="AZ25" s="1367"/>
      <c r="BA25" s="1367"/>
      <c r="BB25" s="1367"/>
      <c r="BC25" s="1367"/>
      <c r="BD25" s="1367"/>
      <c r="BE25" s="1367"/>
      <c r="BF25" s="1367"/>
      <c r="BG25" s="1367"/>
      <c r="BH25" s="1367"/>
      <c r="BI25" s="1367"/>
      <c r="BJ25" s="1367"/>
      <c r="BK25" s="1367"/>
      <c r="BL25" s="1367"/>
      <c r="BM25" s="1367"/>
      <c r="BN25" s="1367"/>
      <c r="BO25" s="1367"/>
      <c r="BP25" s="1367"/>
      <c r="BQ25" s="1367"/>
      <c r="BR25" s="1367"/>
      <c r="BS25" s="1367"/>
      <c r="BT25" s="1367"/>
      <c r="BU25" s="1367"/>
      <c r="BV25" s="1367"/>
      <c r="BW25" s="1367"/>
      <c r="BX25" s="1367"/>
      <c r="BY25" s="1367"/>
      <c r="BZ25" s="1367"/>
      <c r="CA25" s="1367"/>
      <c r="CB25" s="1367"/>
      <c r="CC25" s="1367"/>
      <c r="CD25" s="1367"/>
      <c r="CE25" s="1367"/>
      <c r="CF25" s="1367"/>
      <c r="CG25" s="1367"/>
      <c r="CH25" s="4064"/>
      <c r="CI25" s="1367"/>
      <c r="CJ25" s="1367"/>
      <c r="CK25" s="1367"/>
      <c r="CL25" s="1367"/>
      <c r="CM25" s="1367"/>
      <c r="CN25" s="1367"/>
      <c r="CO25" s="1367"/>
      <c r="CP25" s="1367"/>
      <c r="CQ25" s="1367"/>
      <c r="CR25" s="1367"/>
      <c r="CS25" s="1367"/>
      <c r="CT25" s="1367"/>
      <c r="CU25" s="1367"/>
      <c r="CV25" s="1367"/>
      <c r="CW25" s="1367"/>
      <c r="CX25" s="1367"/>
      <c r="CY25" s="1367"/>
      <c r="CZ25" s="1367"/>
      <c r="DC25" s="512"/>
      <c r="DD25" s="512"/>
      <c r="DE25" s="512"/>
      <c r="DF25" s="512"/>
      <c r="DG25" s="512"/>
      <c r="DH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444</v>
      </c>
      <c r="Q26" s="1363"/>
      <c r="R26" s="1372"/>
      <c r="S26" s="1372"/>
      <c r="T26" s="1372"/>
      <c r="U26" s="730"/>
      <c r="V26" s="1161" t="s">
        <v>445</v>
      </c>
      <c r="AD26" s="187" t="s">
        <v>446</v>
      </c>
      <c r="AF26" s="187" t="s">
        <v>447</v>
      </c>
      <c r="AG26" s="1161" t="s">
        <v>445</v>
      </c>
      <c r="AM26" s="187" t="s">
        <v>448</v>
      </c>
      <c r="AO26" s="187" t="s">
        <v>447</v>
      </c>
      <c r="AP26" s="1367"/>
      <c r="AQ26" s="1367"/>
      <c r="AR26" s="1367"/>
      <c r="AS26" s="1367"/>
      <c r="AT26" s="1367"/>
      <c r="AU26" s="1367"/>
      <c r="AV26" s="1371" t="s">
        <v>446</v>
      </c>
      <c r="AW26" s="1367"/>
      <c r="AX26" s="1371" t="s">
        <v>447</v>
      </c>
      <c r="AY26" s="1367"/>
      <c r="AZ26" s="1367"/>
      <c r="BA26" s="1367"/>
      <c r="BB26" s="1367"/>
      <c r="BC26" s="1367"/>
      <c r="BD26" s="1367"/>
      <c r="BE26" s="1371" t="s">
        <v>446</v>
      </c>
      <c r="BF26" s="1367"/>
      <c r="BG26" s="1371" t="s">
        <v>447</v>
      </c>
      <c r="BH26" s="1367"/>
      <c r="BI26" s="1367"/>
      <c r="BJ26" s="1367"/>
      <c r="BK26" s="1367"/>
      <c r="BL26" s="1367"/>
      <c r="BM26" s="1367"/>
      <c r="BN26" s="1371" t="s">
        <v>446</v>
      </c>
      <c r="BO26" s="1367"/>
      <c r="BP26" s="1371" t="s">
        <v>447</v>
      </c>
      <c r="BQ26" s="1367"/>
      <c r="BR26" s="1367"/>
      <c r="BS26" s="1367"/>
      <c r="BT26" s="1367"/>
      <c r="BU26" s="1367"/>
      <c r="BV26" s="1367"/>
      <c r="BW26" s="1371" t="s">
        <v>446</v>
      </c>
      <c r="BX26" s="1367"/>
      <c r="BY26" s="1371" t="s">
        <v>447</v>
      </c>
      <c r="BZ26" s="1367"/>
      <c r="CA26" s="1367"/>
      <c r="CB26" s="1367"/>
      <c r="CC26" s="1367"/>
      <c r="CD26" s="1367"/>
      <c r="CE26" s="1367"/>
      <c r="CF26" s="1371" t="s">
        <v>446</v>
      </c>
      <c r="CG26" s="1367"/>
      <c r="CH26" s="4065" t="s">
        <v>447</v>
      </c>
      <c r="CI26" s="1367"/>
      <c r="CJ26" s="1367"/>
      <c r="CK26" s="1367"/>
      <c r="CL26" s="1367"/>
      <c r="CM26" s="1367"/>
      <c r="CN26" s="1367"/>
      <c r="CO26" s="1371" t="s">
        <v>446</v>
      </c>
      <c r="CP26" s="1367"/>
      <c r="CQ26" s="1371" t="s">
        <v>447</v>
      </c>
      <c r="CR26" s="1367"/>
      <c r="CS26" s="1367"/>
      <c r="CT26" s="1367"/>
      <c r="CU26" s="1367"/>
      <c r="CV26" s="1367"/>
      <c r="CW26" s="1367"/>
      <c r="CX26" s="1371" t="s">
        <v>446</v>
      </c>
      <c r="CY26" s="1367"/>
      <c r="CZ26" s="1371" t="s">
        <v>447</v>
      </c>
      <c r="DC26" s="512"/>
      <c r="DD26" s="512"/>
      <c r="DE26" s="512"/>
      <c r="DF26" s="512"/>
      <c r="DG26" s="512"/>
      <c r="DH26" s="1161">
        <v>0</v>
      </c>
    </row>
    <row customHeight="1" ht="14.25" hidden="1">
      <c r="P27" s="1311"/>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636"/>
      <c r="CG27" s="1636"/>
      <c r="CH27" s="4008"/>
      <c r="CI27" s="1636"/>
      <c r="CJ27" s="1636"/>
      <c r="CK27" s="1636"/>
      <c r="CL27" s="1636"/>
      <c r="CM27" s="1636"/>
      <c r="CN27" s="1636"/>
      <c r="CO27" s="1636"/>
      <c r="CP27" s="1636"/>
      <c r="CQ27" s="1636"/>
      <c r="CR27" s="1636"/>
      <c r="CS27" s="1636"/>
      <c r="CT27" s="1636"/>
      <c r="CU27" s="1636"/>
      <c r="CV27" s="1636"/>
      <c r="CW27" s="1636"/>
      <c r="CX27" s="1636"/>
      <c r="CY27" s="1636"/>
      <c r="CZ27" s="1636"/>
      <c r="DH27" s="1156">
        <v>0</v>
      </c>
    </row>
    <row customHeight="1" ht="14.25" hidden="1">
      <c r="P28" s="1311"/>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636"/>
      <c r="BW28" s="1636"/>
      <c r="BX28" s="1636"/>
      <c r="BY28" s="1636"/>
      <c r="BZ28" s="1636"/>
      <c r="CA28" s="1636"/>
      <c r="CB28" s="1636"/>
      <c r="CC28" s="1636"/>
      <c r="CD28" s="1636"/>
      <c r="CE28" s="1636"/>
      <c r="CF28" s="1636"/>
      <c r="CG28" s="1636"/>
      <c r="CH28" s="4008"/>
      <c r="CI28" s="1636"/>
      <c r="CJ28" s="1636"/>
      <c r="CK28" s="1636"/>
      <c r="CL28" s="1636"/>
      <c r="CM28" s="1636"/>
      <c r="CN28" s="1636"/>
      <c r="CO28" s="1636"/>
      <c r="CP28" s="1636"/>
      <c r="CQ28" s="1636"/>
      <c r="CR28" s="1636"/>
      <c r="CS28" s="1636"/>
      <c r="CT28" s="1636"/>
      <c r="CU28" s="1636"/>
      <c r="CV28" s="1636"/>
      <c r="CW28" s="1636"/>
      <c r="CX28" s="1636"/>
      <c r="CY28" s="1636"/>
      <c r="CZ28" s="1636"/>
      <c r="DH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636"/>
      <c r="CG29" s="1636"/>
      <c r="CH29" s="4008"/>
      <c r="CI29" s="1636"/>
      <c r="CJ29" s="1636"/>
      <c r="CK29" s="1636"/>
      <c r="CL29" s="1636"/>
      <c r="CM29" s="1636"/>
      <c r="CN29" s="1636"/>
      <c r="CO29" s="1636"/>
      <c r="CP29" s="1636"/>
      <c r="CQ29" s="1636"/>
      <c r="CR29" s="1636"/>
      <c r="CS29" s="1636"/>
      <c r="CT29" s="1636"/>
      <c r="CU29" s="1636"/>
      <c r="CV29" s="1636"/>
      <c r="CW29" s="1636"/>
      <c r="CX29" s="1636"/>
      <c r="CY29" s="1636"/>
      <c r="CZ29" s="1636"/>
      <c r="DH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P30" s="2249"/>
      <c r="AQ30" s="2249"/>
      <c r="AR30" s="2249"/>
      <c r="AS30" s="2249"/>
      <c r="AT30" s="2249"/>
      <c r="AU30" s="2249"/>
      <c r="AV30" s="2249"/>
      <c r="AW30" s="2249"/>
      <c r="AX30" s="2249"/>
      <c r="AY30" s="2249"/>
      <c r="AZ30" s="2249"/>
      <c r="BA30" s="2249"/>
      <c r="BB30" s="2249"/>
      <c r="BC30" s="2249"/>
      <c r="BD30" s="2249"/>
      <c r="BE30" s="2249"/>
      <c r="BF30" s="2249"/>
      <c r="BG30" s="2249"/>
      <c r="BH30" s="2249"/>
      <c r="BI30" s="2249"/>
      <c r="BJ30" s="2249"/>
      <c r="BK30" s="2249"/>
      <c r="BL30" s="2249"/>
      <c r="BM30" s="2249"/>
      <c r="BN30" s="2249"/>
      <c r="BO30" s="2249"/>
      <c r="BP30" s="2249"/>
      <c r="BQ30" s="2249"/>
      <c r="BR30" s="2249"/>
      <c r="BS30" s="2249"/>
      <c r="BT30" s="2249"/>
      <c r="BU30" s="2249"/>
      <c r="BV30" s="2249"/>
      <c r="BW30" s="2249"/>
      <c r="BX30" s="2249"/>
      <c r="BY30" s="2249"/>
      <c r="BZ30" s="2249"/>
      <c r="CA30" s="2249"/>
      <c r="CB30" s="2249"/>
      <c r="CC30" s="2249"/>
      <c r="CD30" s="2249"/>
      <c r="CE30" s="2249"/>
      <c r="CF30" s="2249"/>
      <c r="CG30" s="2249"/>
      <c r="CH30" s="4066"/>
      <c r="CI30" s="2249"/>
      <c r="CJ30" s="2249"/>
      <c r="CK30" s="2249"/>
      <c r="CL30" s="2249"/>
      <c r="CM30" s="2249"/>
      <c r="CN30" s="2249"/>
      <c r="CO30" s="2249"/>
      <c r="CP30" s="2249"/>
      <c r="CQ30" s="2249"/>
      <c r="CR30" s="2249"/>
      <c r="CS30" s="2249"/>
      <c r="CT30" s="2249"/>
      <c r="CU30" s="2249"/>
      <c r="CV30" s="2249"/>
      <c r="CW30" s="2249"/>
      <c r="CX30" s="2249"/>
      <c r="CY30" s="2249"/>
      <c r="CZ30" s="2249"/>
      <c r="DH30" s="1156">
        <v>54</v>
      </c>
    </row>
    <row customHeight="1" ht="14.699999999999998">
      <c r="R31" s="377"/>
      <c r="S31" s="377"/>
      <c r="T31" s="377"/>
      <c r="U31" s="2250" t="str">
        <f>IF(org=0,"Не определено",org)</f>
        <v>АО "Мурманэнергосбыт"</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P31" s="2250"/>
      <c r="AQ31" s="2250"/>
      <c r="AR31" s="2250"/>
      <c r="AS31" s="2250"/>
      <c r="AT31" s="2250"/>
      <c r="AU31" s="2250"/>
      <c r="AV31" s="2250"/>
      <c r="AW31" s="2250"/>
      <c r="AX31" s="2250"/>
      <c r="AY31" s="2250"/>
      <c r="AZ31" s="2250"/>
      <c r="BA31" s="2250"/>
      <c r="BB31" s="2250"/>
      <c r="BC31" s="2250"/>
      <c r="BD31" s="2250"/>
      <c r="BE31" s="2250"/>
      <c r="BF31" s="2250"/>
      <c r="BG31" s="2250"/>
      <c r="BH31" s="2250"/>
      <c r="BI31" s="2250"/>
      <c r="BJ31" s="2250"/>
      <c r="BK31" s="2250"/>
      <c r="BL31" s="2250"/>
      <c r="BM31" s="2250"/>
      <c r="BN31" s="2250"/>
      <c r="BO31" s="2250"/>
      <c r="BP31" s="2250"/>
      <c r="BQ31" s="2250"/>
      <c r="BR31" s="2250"/>
      <c r="BS31" s="2250"/>
      <c r="BT31" s="2250"/>
      <c r="BU31" s="2250"/>
      <c r="BV31" s="2250"/>
      <c r="BW31" s="2250"/>
      <c r="BX31" s="2250"/>
      <c r="BY31" s="2250"/>
      <c r="BZ31" s="2250"/>
      <c r="CA31" s="2250"/>
      <c r="CB31" s="2250"/>
      <c r="CC31" s="2250"/>
      <c r="CD31" s="2250"/>
      <c r="CE31" s="2250"/>
      <c r="CF31" s="2250"/>
      <c r="CG31" s="2250"/>
      <c r="CH31" s="4067"/>
      <c r="CI31" s="2250"/>
      <c r="CJ31" s="2250"/>
      <c r="CK31" s="2250"/>
      <c r="CL31" s="2250"/>
      <c r="CM31" s="2250"/>
      <c r="CN31" s="2250"/>
      <c r="CO31" s="2250"/>
      <c r="CP31" s="2250"/>
      <c r="CQ31" s="2250"/>
      <c r="CR31" s="2250"/>
      <c r="CS31" s="2250"/>
      <c r="CT31" s="2250"/>
      <c r="CU31" s="2250"/>
      <c r="CV31" s="2250"/>
      <c r="CW31" s="2250"/>
      <c r="CX31" s="2250"/>
      <c r="CY31" s="2250"/>
      <c r="CZ31" s="2250"/>
      <c r="DH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323"/>
      <c r="AQ32" s="323"/>
      <c r="AR32" s="323"/>
      <c r="AS32" s="323"/>
      <c r="AT32" s="323"/>
      <c r="AU32" s="323"/>
      <c r="AV32" s="323"/>
      <c r="AW32" s="323"/>
      <c r="AX32" s="323"/>
      <c r="AY32" s="323"/>
      <c r="AZ32" s="323"/>
      <c r="BA32" s="323"/>
      <c r="BB32" s="323"/>
      <c r="BC32" s="323"/>
      <c r="BD32" s="323"/>
      <c r="BE32" s="323"/>
      <c r="BF32" s="323"/>
      <c r="BG32" s="323"/>
      <c r="BH32" s="323"/>
      <c r="BI32" s="323"/>
      <c r="BJ32" s="323"/>
      <c r="BK32" s="323"/>
      <c r="BL32" s="323"/>
      <c r="BM32" s="323"/>
      <c r="BN32" s="323"/>
      <c r="BO32" s="323"/>
      <c r="BP32" s="323"/>
      <c r="BQ32" s="323"/>
      <c r="BR32" s="323"/>
      <c r="BS32" s="323"/>
      <c r="BT32" s="323"/>
      <c r="BU32" s="323"/>
      <c r="BV32" s="323"/>
      <c r="BW32" s="323"/>
      <c r="BX32" s="323"/>
      <c r="BY32" s="323"/>
      <c r="BZ32" s="323"/>
      <c r="CA32" s="323"/>
      <c r="CB32" s="323"/>
      <c r="CC32" s="323"/>
      <c r="CD32" s="323"/>
      <c r="CE32" s="323"/>
      <c r="CF32" s="323"/>
      <c r="CG32" s="323"/>
      <c r="CH32" s="4068"/>
      <c r="CI32" s="323"/>
      <c r="CJ32" s="323"/>
      <c r="CK32" s="323"/>
      <c r="CL32" s="323"/>
      <c r="CM32" s="323"/>
      <c r="CN32" s="323"/>
      <c r="CO32" s="323"/>
      <c r="CP32" s="323"/>
      <c r="CQ32" s="323"/>
      <c r="CR32" s="323"/>
      <c r="CS32" s="323"/>
      <c r="CT32" s="323"/>
      <c r="CU32" s="323"/>
      <c r="CV32" s="323"/>
      <c r="CW32" s="323"/>
      <c r="CX32" s="323"/>
      <c r="CY32" s="323"/>
      <c r="CZ32" s="323"/>
      <c r="DA32" s="510"/>
      <c r="DH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по тарифному регулированию Мурманской области</v>
      </c>
      <c r="Y33" s="2252"/>
      <c r="Z33" s="2252"/>
      <c r="AA33" s="2252"/>
      <c r="AB33" s="2252"/>
      <c r="AC33" s="2252"/>
      <c r="AD33" s="2252"/>
      <c r="AE33" s="2252"/>
      <c r="AF33" s="327"/>
      <c r="AG33" s="2252" t="str">
        <f>IF(TITLE_NAME_OR_PR_CHANGE="",IF(TITLE_NAME_OR_PR="","",TITLE_NAME_OR_PR),TITLE_NAME_OR_PR_CHANGE)</f>
        <v>Комитет по тарифному регулированию Мурманской области</v>
      </c>
      <c r="AH33" s="2252"/>
      <c r="AI33" s="2252"/>
      <c r="AJ33" s="2252"/>
      <c r="AK33" s="2252"/>
      <c r="AL33" s="2252"/>
      <c r="AM33" s="2252"/>
      <c r="AN33" s="2252"/>
      <c r="AO33" s="327"/>
      <c r="AP33" s="2252" t="str">
        <f>IF(TITLE_NAME_OR_PR_CHANGE="",IF(TITLE_NAME_OR_PR="","",TITLE_NAME_OR_PR),TITLE_NAME_OR_PR_CHANGE)</f>
        <v>Комитет по тарифному регулированию Мурманской области</v>
      </c>
      <c r="AQ33" s="2252"/>
      <c r="AR33" s="2252"/>
      <c r="AS33" s="2252"/>
      <c r="AT33" s="2252"/>
      <c r="AU33" s="2252"/>
      <c r="AV33" s="2252"/>
      <c r="AW33" s="2252"/>
      <c r="AX33" s="1636"/>
      <c r="AY33" s="2252" t="str">
        <f>IF(TITLE_NAME_OR_PR_CHANGE="",IF(TITLE_NAME_OR_PR="","",TITLE_NAME_OR_PR),TITLE_NAME_OR_PR_CHANGE)</f>
        <v>Комитет по тарифному регулированию Мурманской области</v>
      </c>
      <c r="AZ33" s="2252"/>
      <c r="BA33" s="2252"/>
      <c r="BB33" s="2252"/>
      <c r="BC33" s="2252"/>
      <c r="BD33" s="2252"/>
      <c r="BE33" s="2252"/>
      <c r="BF33" s="2252"/>
      <c r="BG33" s="1636"/>
      <c r="BH33" s="2252" t="str">
        <f>IF(TITLE_NAME_OR_PR_CHANGE="",IF(TITLE_NAME_OR_PR="","",TITLE_NAME_OR_PR),TITLE_NAME_OR_PR_CHANGE)</f>
        <v>Комитет по тарифному регулированию Мурманской области</v>
      </c>
      <c r="BI33" s="2252"/>
      <c r="BJ33" s="2252"/>
      <c r="BK33" s="2252"/>
      <c r="BL33" s="2252"/>
      <c r="BM33" s="2252"/>
      <c r="BN33" s="2252"/>
      <c r="BO33" s="2252"/>
      <c r="BP33" s="1636"/>
      <c r="BQ33" s="2252" t="str">
        <f>IF(TITLE_NAME_OR_PR_CHANGE="",IF(TITLE_NAME_OR_PR="","",TITLE_NAME_OR_PR),TITLE_NAME_OR_PR_CHANGE)</f>
        <v>Комитет по тарифному регулированию Мурманской области</v>
      </c>
      <c r="BR33" s="2252"/>
      <c r="BS33" s="2252"/>
      <c r="BT33" s="2252"/>
      <c r="BU33" s="2252"/>
      <c r="BV33" s="2252"/>
      <c r="BW33" s="2252"/>
      <c r="BX33" s="2252"/>
      <c r="BY33" s="1636"/>
      <c r="BZ33" s="2252" t="str">
        <f>IF(TITLE_NAME_OR_PR_CHANGE="",IF(TITLE_NAME_OR_PR="","",TITLE_NAME_OR_PR),TITLE_NAME_OR_PR_CHANGE)</f>
        <v>Комитет по тарифному регулированию Мурманской области</v>
      </c>
      <c r="CA33" s="2252"/>
      <c r="CB33" s="2252"/>
      <c r="CC33" s="2252"/>
      <c r="CD33" s="2252"/>
      <c r="CE33" s="2252"/>
      <c r="CF33" s="2252"/>
      <c r="CG33" s="2252"/>
      <c r="CH33" s="4008"/>
      <c r="CI33" s="2252" t="str">
        <f>IF(TITLE_NAME_OR_PR_CHANGE="",IF(TITLE_NAME_OR_PR="","",TITLE_NAME_OR_PR),TITLE_NAME_OR_PR_CHANGE)</f>
        <v>Комитет по тарифному регулированию Мурманской области</v>
      </c>
      <c r="CJ33" s="2252"/>
      <c r="CK33" s="2252"/>
      <c r="CL33" s="2252"/>
      <c r="CM33" s="2252"/>
      <c r="CN33" s="2252"/>
      <c r="CO33" s="2252"/>
      <c r="CP33" s="2252"/>
      <c r="CQ33" s="1636"/>
      <c r="CR33" s="2252" t="str">
        <f>IF(TITLE_NAME_OR_PR_CHANGE="",IF(TITLE_NAME_OR_PR="","",TITLE_NAME_OR_PR),TITLE_NAME_OR_PR_CHANGE)</f>
        <v>Комитет по тарифному регулированию Мурманской области</v>
      </c>
      <c r="CS33" s="2252"/>
      <c r="CT33" s="2252"/>
      <c r="CU33" s="2252"/>
      <c r="CV33" s="2252"/>
      <c r="CW33" s="2252"/>
      <c r="CX33" s="2252"/>
      <c r="CY33" s="2252"/>
      <c r="CZ33" s="1636"/>
      <c r="DA33" s="327"/>
      <c r="DB33" s="281"/>
      <c r="DC33" s="369"/>
      <c r="DD33" s="369"/>
      <c r="DE33" s="369"/>
      <c r="DF33" s="369"/>
      <c r="DG33" s="369"/>
      <c r="DH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449</v>
      </c>
      <c r="V34" s="2251"/>
      <c r="W34" s="1373"/>
      <c r="X34" s="2265" t="str">
        <f>IF(TITLE_DATE_PR_CHANGE="",IF(TITLE_DATE_PR="","",TITLE_DATE_PR),TITLE_DATE_PR_CHANGE)</f>
        <v>46010</v>
      </c>
      <c r="Y34" s="2265"/>
      <c r="Z34" s="2265"/>
      <c r="AA34" s="2265"/>
      <c r="AB34" s="2265"/>
      <c r="AC34" s="2265"/>
      <c r="AD34" s="2265"/>
      <c r="AE34" s="2265"/>
      <c r="AF34" s="327"/>
      <c r="AG34" s="2265" t="str">
        <f>IF(TITLE_DATE_PR_CHANGE="",IF(TITLE_DATE_PR="","",TITLE_DATE_PR),TITLE_DATE_PR_CHANGE)</f>
        <v>46010</v>
      </c>
      <c r="AH34" s="2265"/>
      <c r="AI34" s="2265"/>
      <c r="AJ34" s="2265"/>
      <c r="AK34" s="2265"/>
      <c r="AL34" s="2265"/>
      <c r="AM34" s="2265"/>
      <c r="AN34" s="2265"/>
      <c r="AO34" s="327"/>
      <c r="AP34" s="2265" t="str">
        <f>IF(TITLE_DATE_PR_CHANGE="",IF(TITLE_DATE_PR="","",TITLE_DATE_PR),TITLE_DATE_PR_CHANGE)</f>
        <v>46010</v>
      </c>
      <c r="AQ34" s="2265"/>
      <c r="AR34" s="2265"/>
      <c r="AS34" s="2265"/>
      <c r="AT34" s="2265"/>
      <c r="AU34" s="2265"/>
      <c r="AV34" s="2265"/>
      <c r="AW34" s="2265"/>
      <c r="AX34" s="1636"/>
      <c r="AY34" s="2265" t="str">
        <f>IF(TITLE_DATE_PR_CHANGE="",IF(TITLE_DATE_PR="","",TITLE_DATE_PR),TITLE_DATE_PR_CHANGE)</f>
        <v>46010</v>
      </c>
      <c r="AZ34" s="2265"/>
      <c r="BA34" s="2265"/>
      <c r="BB34" s="2265"/>
      <c r="BC34" s="2265"/>
      <c r="BD34" s="2265"/>
      <c r="BE34" s="2265"/>
      <c r="BF34" s="2265"/>
      <c r="BG34" s="1636"/>
      <c r="BH34" s="2265" t="str">
        <f>IF(TITLE_DATE_PR_CHANGE="",IF(TITLE_DATE_PR="","",TITLE_DATE_PR),TITLE_DATE_PR_CHANGE)</f>
        <v>46010</v>
      </c>
      <c r="BI34" s="2265"/>
      <c r="BJ34" s="2265"/>
      <c r="BK34" s="2265"/>
      <c r="BL34" s="2265"/>
      <c r="BM34" s="2265"/>
      <c r="BN34" s="2265"/>
      <c r="BO34" s="2265"/>
      <c r="BP34" s="1636"/>
      <c r="BQ34" s="2265" t="str">
        <f>IF(TITLE_DATE_PR_CHANGE="",IF(TITLE_DATE_PR="","",TITLE_DATE_PR),TITLE_DATE_PR_CHANGE)</f>
        <v>46010</v>
      </c>
      <c r="BR34" s="2265"/>
      <c r="BS34" s="2265"/>
      <c r="BT34" s="2265"/>
      <c r="BU34" s="2265"/>
      <c r="BV34" s="2265"/>
      <c r="BW34" s="2265"/>
      <c r="BX34" s="2265"/>
      <c r="BY34" s="1636"/>
      <c r="BZ34" s="2265" t="str">
        <f>IF(TITLE_DATE_PR_CHANGE="",IF(TITLE_DATE_PR="","",TITLE_DATE_PR),TITLE_DATE_PR_CHANGE)</f>
        <v>46010</v>
      </c>
      <c r="CA34" s="2265"/>
      <c r="CB34" s="2265"/>
      <c r="CC34" s="2265"/>
      <c r="CD34" s="2265"/>
      <c r="CE34" s="2265"/>
      <c r="CF34" s="2265"/>
      <c r="CG34" s="2265"/>
      <c r="CH34" s="4008"/>
      <c r="CI34" s="2265" t="str">
        <f>IF(TITLE_DATE_PR_CHANGE="",IF(TITLE_DATE_PR="","",TITLE_DATE_PR),TITLE_DATE_PR_CHANGE)</f>
        <v>46010</v>
      </c>
      <c r="CJ34" s="2265"/>
      <c r="CK34" s="2265"/>
      <c r="CL34" s="2265"/>
      <c r="CM34" s="2265"/>
      <c r="CN34" s="2265"/>
      <c r="CO34" s="2265"/>
      <c r="CP34" s="2265"/>
      <c r="CQ34" s="1636"/>
      <c r="CR34" s="2265" t="str">
        <f>IF(TITLE_DATE_PR_CHANGE="",IF(TITLE_DATE_PR="","",TITLE_DATE_PR),TITLE_DATE_PR_CHANGE)</f>
        <v>46010</v>
      </c>
      <c r="CS34" s="2265"/>
      <c r="CT34" s="2265"/>
      <c r="CU34" s="2265"/>
      <c r="CV34" s="2265"/>
      <c r="CW34" s="2265"/>
      <c r="CX34" s="2265"/>
      <c r="CY34" s="2265"/>
      <c r="CZ34" s="1636"/>
      <c r="DA34" s="327"/>
      <c r="DB34" s="281"/>
      <c r="DC34" s="369"/>
      <c r="DD34" s="369"/>
      <c r="DE34" s="369"/>
      <c r="DF34" s="369"/>
      <c r="DG34" s="369"/>
      <c r="DH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450</v>
      </c>
      <c r="V35" s="2251"/>
      <c r="W35" s="1373"/>
      <c r="X35" s="2252" t="str">
        <f>IF(TITLE_NUMBER_PR_CHANGE="",IF(TITLE_NUMBER_PR="","",TITLE_NUMBER_PR),TITLE_NUMBER_PR_CHANGE)</f>
        <v>53/110</v>
      </c>
      <c r="Y35" s="2252"/>
      <c r="Z35" s="2252"/>
      <c r="AA35" s="2252"/>
      <c r="AB35" s="2252"/>
      <c r="AC35" s="2252"/>
      <c r="AD35" s="2252"/>
      <c r="AE35" s="2252"/>
      <c r="AF35" s="327"/>
      <c r="AG35" s="2252" t="str">
        <f>IF(TITLE_NUMBER_PR_CHANGE="",IF(TITLE_NUMBER_PR="","",TITLE_NUMBER_PR),TITLE_NUMBER_PR_CHANGE)</f>
        <v>53/110</v>
      </c>
      <c r="AH35" s="2252"/>
      <c r="AI35" s="2252"/>
      <c r="AJ35" s="2252"/>
      <c r="AK35" s="2252"/>
      <c r="AL35" s="2252"/>
      <c r="AM35" s="2252"/>
      <c r="AN35" s="2252"/>
      <c r="AO35" s="327"/>
      <c r="AP35" s="2252" t="str">
        <f>IF(TITLE_NUMBER_PR_CHANGE="",IF(TITLE_NUMBER_PR="","",TITLE_NUMBER_PR),TITLE_NUMBER_PR_CHANGE)</f>
        <v>53/110</v>
      </c>
      <c r="AQ35" s="2252"/>
      <c r="AR35" s="2252"/>
      <c r="AS35" s="2252"/>
      <c r="AT35" s="2252"/>
      <c r="AU35" s="2252"/>
      <c r="AV35" s="2252"/>
      <c r="AW35" s="2252"/>
      <c r="AX35" s="1636"/>
      <c r="AY35" s="2252" t="str">
        <f>IF(TITLE_NUMBER_PR_CHANGE="",IF(TITLE_NUMBER_PR="","",TITLE_NUMBER_PR),TITLE_NUMBER_PR_CHANGE)</f>
        <v>53/110</v>
      </c>
      <c r="AZ35" s="2252"/>
      <c r="BA35" s="2252"/>
      <c r="BB35" s="2252"/>
      <c r="BC35" s="2252"/>
      <c r="BD35" s="2252"/>
      <c r="BE35" s="2252"/>
      <c r="BF35" s="2252"/>
      <c r="BG35" s="1636"/>
      <c r="BH35" s="2252" t="str">
        <f>IF(TITLE_NUMBER_PR_CHANGE="",IF(TITLE_NUMBER_PR="","",TITLE_NUMBER_PR),TITLE_NUMBER_PR_CHANGE)</f>
        <v>53/110</v>
      </c>
      <c r="BI35" s="2252"/>
      <c r="BJ35" s="2252"/>
      <c r="BK35" s="2252"/>
      <c r="BL35" s="2252"/>
      <c r="BM35" s="2252"/>
      <c r="BN35" s="2252"/>
      <c r="BO35" s="2252"/>
      <c r="BP35" s="1636"/>
      <c r="BQ35" s="2252" t="str">
        <f>IF(TITLE_NUMBER_PR_CHANGE="",IF(TITLE_NUMBER_PR="","",TITLE_NUMBER_PR),TITLE_NUMBER_PR_CHANGE)</f>
        <v>53/110</v>
      </c>
      <c r="BR35" s="2252"/>
      <c r="BS35" s="2252"/>
      <c r="BT35" s="2252"/>
      <c r="BU35" s="2252"/>
      <c r="BV35" s="2252"/>
      <c r="BW35" s="2252"/>
      <c r="BX35" s="2252"/>
      <c r="BY35" s="1636"/>
      <c r="BZ35" s="2252" t="str">
        <f>IF(TITLE_NUMBER_PR_CHANGE="",IF(TITLE_NUMBER_PR="","",TITLE_NUMBER_PR),TITLE_NUMBER_PR_CHANGE)</f>
        <v>53/110</v>
      </c>
      <c r="CA35" s="2252"/>
      <c r="CB35" s="2252"/>
      <c r="CC35" s="2252"/>
      <c r="CD35" s="2252"/>
      <c r="CE35" s="2252"/>
      <c r="CF35" s="2252"/>
      <c r="CG35" s="2252"/>
      <c r="CH35" s="4008"/>
      <c r="CI35" s="2252" t="str">
        <f>IF(TITLE_NUMBER_PR_CHANGE="",IF(TITLE_NUMBER_PR="","",TITLE_NUMBER_PR),TITLE_NUMBER_PR_CHANGE)</f>
        <v>53/110</v>
      </c>
      <c r="CJ35" s="2252"/>
      <c r="CK35" s="2252"/>
      <c r="CL35" s="2252"/>
      <c r="CM35" s="2252"/>
      <c r="CN35" s="2252"/>
      <c r="CO35" s="2252"/>
      <c r="CP35" s="2252"/>
      <c r="CQ35" s="1636"/>
      <c r="CR35" s="2252" t="str">
        <f>IF(TITLE_NUMBER_PR_CHANGE="",IF(TITLE_NUMBER_PR="","",TITLE_NUMBER_PR),TITLE_NUMBER_PR_CHANGE)</f>
        <v>53/110</v>
      </c>
      <c r="CS35" s="2252"/>
      <c r="CT35" s="2252"/>
      <c r="CU35" s="2252"/>
      <c r="CV35" s="2252"/>
      <c r="CW35" s="2252"/>
      <c r="CX35" s="2252"/>
      <c r="CY35" s="2252"/>
      <c r="CZ35" s="1636"/>
      <c r="DA35" s="327"/>
      <c r="DB35" s="281"/>
      <c r="DC35" s="369"/>
      <c r="DD35" s="369"/>
      <c r="DE35" s="369"/>
      <c r="DF35" s="369"/>
      <c r="DG35" s="369"/>
      <c r="DH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https://npa.gov-murman.ru/bitrix/components/b1team/govmurman.element.file/download.php?ID=559439&amp;FID=881211</v>
      </c>
      <c r="Y36" s="2252"/>
      <c r="Z36" s="2252"/>
      <c r="AA36" s="2252"/>
      <c r="AB36" s="2252"/>
      <c r="AC36" s="2252"/>
      <c r="AD36" s="2252"/>
      <c r="AE36" s="2252"/>
      <c r="AF36" s="327"/>
      <c r="AG36" s="2252" t="str">
        <f>IF(TITLE_IST_PUB_CHANGE="",IF(TITLE_IST_PUB="","",TITLE_IST_PUB),TITLE_IST_PUB_CHANGE)</f>
        <v>https://npa.gov-murman.ru/bitrix/components/b1team/govmurman.element.file/download.php?ID=559439&amp;FID=881211</v>
      </c>
      <c r="AH36" s="2252"/>
      <c r="AI36" s="2252"/>
      <c r="AJ36" s="2252"/>
      <c r="AK36" s="2252"/>
      <c r="AL36" s="2252"/>
      <c r="AM36" s="2252"/>
      <c r="AN36" s="2252"/>
      <c r="AO36" s="327"/>
      <c r="AP36" s="2252" t="str">
        <f>IF(TITLE_IST_PUB_CHANGE="",IF(TITLE_IST_PUB="","",TITLE_IST_PUB),TITLE_IST_PUB_CHANGE)</f>
        <v>https://npa.gov-murman.ru/bitrix/components/b1team/govmurman.element.file/download.php?ID=559439&amp;FID=881211</v>
      </c>
      <c r="AQ36" s="2252"/>
      <c r="AR36" s="2252"/>
      <c r="AS36" s="2252"/>
      <c r="AT36" s="2252"/>
      <c r="AU36" s="2252"/>
      <c r="AV36" s="2252"/>
      <c r="AW36" s="2252"/>
      <c r="AX36" s="1636"/>
      <c r="AY36" s="2252" t="str">
        <f>IF(TITLE_IST_PUB_CHANGE="",IF(TITLE_IST_PUB="","",TITLE_IST_PUB),TITLE_IST_PUB_CHANGE)</f>
        <v>https://npa.gov-murman.ru/bitrix/components/b1team/govmurman.element.file/download.php?ID=559439&amp;FID=881211</v>
      </c>
      <c r="AZ36" s="2252"/>
      <c r="BA36" s="2252"/>
      <c r="BB36" s="2252"/>
      <c r="BC36" s="2252"/>
      <c r="BD36" s="2252"/>
      <c r="BE36" s="2252"/>
      <c r="BF36" s="2252"/>
      <c r="BG36" s="1636"/>
      <c r="BH36" s="2252" t="str">
        <f>IF(TITLE_IST_PUB_CHANGE="",IF(TITLE_IST_PUB="","",TITLE_IST_PUB),TITLE_IST_PUB_CHANGE)</f>
        <v>https://npa.gov-murman.ru/bitrix/components/b1team/govmurman.element.file/download.php?ID=559439&amp;FID=881211</v>
      </c>
      <c r="BI36" s="2252"/>
      <c r="BJ36" s="2252"/>
      <c r="BK36" s="2252"/>
      <c r="BL36" s="2252"/>
      <c r="BM36" s="2252"/>
      <c r="BN36" s="2252"/>
      <c r="BO36" s="2252"/>
      <c r="BP36" s="1636"/>
      <c r="BQ36" s="2252" t="str">
        <f>IF(TITLE_IST_PUB_CHANGE="",IF(TITLE_IST_PUB="","",TITLE_IST_PUB),TITLE_IST_PUB_CHANGE)</f>
        <v>https://npa.gov-murman.ru/bitrix/components/b1team/govmurman.element.file/download.php?ID=559439&amp;FID=881211</v>
      </c>
      <c r="BR36" s="2252"/>
      <c r="BS36" s="2252"/>
      <c r="BT36" s="2252"/>
      <c r="BU36" s="2252"/>
      <c r="BV36" s="2252"/>
      <c r="BW36" s="2252"/>
      <c r="BX36" s="2252"/>
      <c r="BY36" s="1636"/>
      <c r="BZ36" s="2252" t="str">
        <f>IF(TITLE_IST_PUB_CHANGE="",IF(TITLE_IST_PUB="","",TITLE_IST_PUB),TITLE_IST_PUB_CHANGE)</f>
        <v>https://npa.gov-murman.ru/bitrix/components/b1team/govmurman.element.file/download.php?ID=559439&amp;FID=881211</v>
      </c>
      <c r="CA36" s="2252"/>
      <c r="CB36" s="2252"/>
      <c r="CC36" s="2252"/>
      <c r="CD36" s="2252"/>
      <c r="CE36" s="2252"/>
      <c r="CF36" s="2252"/>
      <c r="CG36" s="2252"/>
      <c r="CH36" s="4008"/>
      <c r="CI36" s="2252" t="str">
        <f>IF(TITLE_IST_PUB_CHANGE="",IF(TITLE_IST_PUB="","",TITLE_IST_PUB),TITLE_IST_PUB_CHANGE)</f>
        <v>https://npa.gov-murman.ru/bitrix/components/b1team/govmurman.element.file/download.php?ID=559439&amp;FID=881211</v>
      </c>
      <c r="CJ36" s="2252"/>
      <c r="CK36" s="2252"/>
      <c r="CL36" s="2252"/>
      <c r="CM36" s="2252"/>
      <c r="CN36" s="2252"/>
      <c r="CO36" s="2252"/>
      <c r="CP36" s="2252"/>
      <c r="CQ36" s="1636"/>
      <c r="CR36" s="2252" t="str">
        <f>IF(TITLE_IST_PUB_CHANGE="",IF(TITLE_IST_PUB="","",TITLE_IST_PUB),TITLE_IST_PUB_CHANGE)</f>
        <v>https://npa.gov-murman.ru/bitrix/components/b1team/govmurman.element.file/download.php?ID=559439&amp;FID=881211</v>
      </c>
      <c r="CS36" s="2252"/>
      <c r="CT36" s="2252"/>
      <c r="CU36" s="2252"/>
      <c r="CV36" s="2252"/>
      <c r="CW36" s="2252"/>
      <c r="CX36" s="2252"/>
      <c r="CY36" s="2252"/>
      <c r="CZ36" s="1636"/>
      <c r="DA36" s="327"/>
      <c r="DB36" s="281"/>
      <c r="DC36" s="369"/>
      <c r="DD36" s="369"/>
      <c r="DE36" s="369"/>
      <c r="DF36" s="369"/>
      <c r="DG36" s="369"/>
      <c r="DH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323"/>
      <c r="AQ37" s="323"/>
      <c r="AR37" s="323"/>
      <c r="AS37" s="323"/>
      <c r="AT37" s="323"/>
      <c r="AU37" s="323"/>
      <c r="AV37" s="323"/>
      <c r="AW37" s="323"/>
      <c r="AX37" s="323"/>
      <c r="AY37" s="323"/>
      <c r="AZ37" s="323"/>
      <c r="BA37" s="323"/>
      <c r="BB37" s="323"/>
      <c r="BC37" s="323"/>
      <c r="BD37" s="323"/>
      <c r="BE37" s="323"/>
      <c r="BF37" s="323"/>
      <c r="BG37" s="323"/>
      <c r="BH37" s="323"/>
      <c r="BI37" s="323"/>
      <c r="BJ37" s="323"/>
      <c r="BK37" s="323"/>
      <c r="BL37" s="323"/>
      <c r="BM37" s="323"/>
      <c r="BN37" s="323"/>
      <c r="BO37" s="323"/>
      <c r="BP37" s="323"/>
      <c r="BQ37" s="323"/>
      <c r="BR37" s="323"/>
      <c r="BS37" s="323"/>
      <c r="BT37" s="323"/>
      <c r="BU37" s="323"/>
      <c r="BV37" s="323"/>
      <c r="BW37" s="323"/>
      <c r="BX37" s="323"/>
      <c r="BY37" s="323"/>
      <c r="BZ37" s="323"/>
      <c r="CA37" s="323"/>
      <c r="CB37" s="323"/>
      <c r="CC37" s="323"/>
      <c r="CD37" s="323"/>
      <c r="CE37" s="323"/>
      <c r="CF37" s="323"/>
      <c r="CG37" s="323"/>
      <c r="CH37" s="4068"/>
      <c r="CI37" s="323"/>
      <c r="CJ37" s="323"/>
      <c r="CK37" s="323"/>
      <c r="CL37" s="323"/>
      <c r="CM37" s="323"/>
      <c r="CN37" s="323"/>
      <c r="CO37" s="323"/>
      <c r="CP37" s="323"/>
      <c r="CQ37" s="323"/>
      <c r="CR37" s="323"/>
      <c r="CS37" s="323"/>
      <c r="CT37" s="323"/>
      <c r="CU37" s="323"/>
      <c r="CV37" s="323"/>
      <c r="CW37" s="323"/>
      <c r="CX37" s="323"/>
      <c r="CY37" s="323"/>
      <c r="CZ37" s="323"/>
      <c r="DA37" s="510"/>
      <c r="DH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451</v>
      </c>
      <c r="V38" s="2251"/>
      <c r="W38" s="1373"/>
      <c r="X38" s="2265" t="str">
        <f>IF(TITLE_DATE_PR_CHANGE="",IF(TITLE_DATE_PR="","",TITLE_DATE_PR),TITLE_DATE_PR_CHANGE)</f>
        <v>46010</v>
      </c>
      <c r="Y38" s="2265"/>
      <c r="Z38" s="2265"/>
      <c r="AA38" s="2265"/>
      <c r="AB38" s="2265"/>
      <c r="AC38" s="2265"/>
      <c r="AD38" s="2265"/>
      <c r="AE38" s="2265"/>
      <c r="AF38" s="327"/>
      <c r="AG38" s="2265" t="str">
        <f>IF(TITLE_DATE_PR_CHANGE="",IF(TITLE_DATE_PR="","",TITLE_DATE_PR),TITLE_DATE_PR_CHANGE)</f>
        <v>46010</v>
      </c>
      <c r="AH38" s="2265"/>
      <c r="AI38" s="2265"/>
      <c r="AJ38" s="2265"/>
      <c r="AK38" s="2265"/>
      <c r="AL38" s="2265"/>
      <c r="AM38" s="2265"/>
      <c r="AN38" s="2265"/>
      <c r="AO38" s="327"/>
      <c r="AP38" s="2265" t="str">
        <f>IF(TITLE_DATE_PR_CHANGE="",IF(TITLE_DATE_PR="","",TITLE_DATE_PR),TITLE_DATE_PR_CHANGE)</f>
        <v>46010</v>
      </c>
      <c r="AQ38" s="2265"/>
      <c r="AR38" s="2265"/>
      <c r="AS38" s="2265"/>
      <c r="AT38" s="2265"/>
      <c r="AU38" s="2265"/>
      <c r="AV38" s="2265"/>
      <c r="AW38" s="2265"/>
      <c r="AX38" s="1636"/>
      <c r="AY38" s="2265" t="str">
        <f>IF(TITLE_DATE_PR_CHANGE="",IF(TITLE_DATE_PR="","",TITLE_DATE_PR),TITLE_DATE_PR_CHANGE)</f>
        <v>46010</v>
      </c>
      <c r="AZ38" s="2265"/>
      <c r="BA38" s="2265"/>
      <c r="BB38" s="2265"/>
      <c r="BC38" s="2265"/>
      <c r="BD38" s="2265"/>
      <c r="BE38" s="2265"/>
      <c r="BF38" s="2265"/>
      <c r="BG38" s="1636"/>
      <c r="BH38" s="2265" t="str">
        <f>IF(TITLE_DATE_PR_CHANGE="",IF(TITLE_DATE_PR="","",TITLE_DATE_PR),TITLE_DATE_PR_CHANGE)</f>
        <v>46010</v>
      </c>
      <c r="BI38" s="2265"/>
      <c r="BJ38" s="2265"/>
      <c r="BK38" s="2265"/>
      <c r="BL38" s="2265"/>
      <c r="BM38" s="2265"/>
      <c r="BN38" s="2265"/>
      <c r="BO38" s="2265"/>
      <c r="BP38" s="1636"/>
      <c r="BQ38" s="2265" t="str">
        <f>IF(TITLE_DATE_PR_CHANGE="",IF(TITLE_DATE_PR="","",TITLE_DATE_PR),TITLE_DATE_PR_CHANGE)</f>
        <v>46010</v>
      </c>
      <c r="BR38" s="2265"/>
      <c r="BS38" s="2265"/>
      <c r="BT38" s="2265"/>
      <c r="BU38" s="2265"/>
      <c r="BV38" s="2265"/>
      <c r="BW38" s="2265"/>
      <c r="BX38" s="2265"/>
      <c r="BY38" s="1636"/>
      <c r="BZ38" s="2265" t="str">
        <f>IF(TITLE_DATE_PR_CHANGE="",IF(TITLE_DATE_PR="","",TITLE_DATE_PR),TITLE_DATE_PR_CHANGE)</f>
        <v>46010</v>
      </c>
      <c r="CA38" s="2265"/>
      <c r="CB38" s="2265"/>
      <c r="CC38" s="2265"/>
      <c r="CD38" s="2265"/>
      <c r="CE38" s="2265"/>
      <c r="CF38" s="2265"/>
      <c r="CG38" s="2265"/>
      <c r="CH38" s="4008"/>
      <c r="CI38" s="2265" t="str">
        <f>IF(TITLE_DATE_PR_CHANGE="",IF(TITLE_DATE_PR="","",TITLE_DATE_PR),TITLE_DATE_PR_CHANGE)</f>
        <v>46010</v>
      </c>
      <c r="CJ38" s="2265"/>
      <c r="CK38" s="2265"/>
      <c r="CL38" s="2265"/>
      <c r="CM38" s="2265"/>
      <c r="CN38" s="2265"/>
      <c r="CO38" s="2265"/>
      <c r="CP38" s="2265"/>
      <c r="CQ38" s="1636"/>
      <c r="CR38" s="2265" t="str">
        <f>IF(TITLE_DATE_PR_CHANGE="",IF(TITLE_DATE_PR="","",TITLE_DATE_PR),TITLE_DATE_PR_CHANGE)</f>
        <v>46010</v>
      </c>
      <c r="CS38" s="2265"/>
      <c r="CT38" s="2265"/>
      <c r="CU38" s="2265"/>
      <c r="CV38" s="2265"/>
      <c r="CW38" s="2265"/>
      <c r="CX38" s="2265"/>
      <c r="CY38" s="2265"/>
      <c r="CZ38" s="1636"/>
      <c r="DA38" s="327"/>
      <c r="DB38" s="281"/>
      <c r="DC38" s="369"/>
      <c r="DD38" s="369"/>
      <c r="DE38" s="369"/>
      <c r="DF38" s="369"/>
      <c r="DG38" s="369"/>
      <c r="DH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452</v>
      </c>
      <c r="V39" s="2251"/>
      <c r="W39" s="1373"/>
      <c r="X39" s="2252" t="str">
        <f>IF(TITLE_NUMBER_PR_CHANGE="",IF(TITLE_NUMBER_PR="","",TITLE_NUMBER_PR),TITLE_NUMBER_PR_CHANGE)</f>
        <v>53/110</v>
      </c>
      <c r="Y39" s="2252"/>
      <c r="Z39" s="2252"/>
      <c r="AA39" s="2252"/>
      <c r="AB39" s="2252"/>
      <c r="AC39" s="2252"/>
      <c r="AD39" s="2252"/>
      <c r="AE39" s="2252"/>
      <c r="AF39" s="327"/>
      <c r="AG39" s="2252" t="str">
        <f>IF(TITLE_NUMBER_PR_CHANGE="",IF(TITLE_NUMBER_PR="","",TITLE_NUMBER_PR),TITLE_NUMBER_PR_CHANGE)</f>
        <v>53/110</v>
      </c>
      <c r="AH39" s="2252"/>
      <c r="AI39" s="2252"/>
      <c r="AJ39" s="2252"/>
      <c r="AK39" s="2252"/>
      <c r="AL39" s="2252"/>
      <c r="AM39" s="2252"/>
      <c r="AN39" s="2252"/>
      <c r="AO39" s="327"/>
      <c r="AP39" s="2252" t="str">
        <f>IF(TITLE_NUMBER_PR_CHANGE="",IF(TITLE_NUMBER_PR="","",TITLE_NUMBER_PR),TITLE_NUMBER_PR_CHANGE)</f>
        <v>53/110</v>
      </c>
      <c r="AQ39" s="2252"/>
      <c r="AR39" s="2252"/>
      <c r="AS39" s="2252"/>
      <c r="AT39" s="2252"/>
      <c r="AU39" s="2252"/>
      <c r="AV39" s="2252"/>
      <c r="AW39" s="2252"/>
      <c r="AX39" s="1636"/>
      <c r="AY39" s="2252" t="str">
        <f>IF(TITLE_NUMBER_PR_CHANGE="",IF(TITLE_NUMBER_PR="","",TITLE_NUMBER_PR),TITLE_NUMBER_PR_CHANGE)</f>
        <v>53/110</v>
      </c>
      <c r="AZ39" s="2252"/>
      <c r="BA39" s="2252"/>
      <c r="BB39" s="2252"/>
      <c r="BC39" s="2252"/>
      <c r="BD39" s="2252"/>
      <c r="BE39" s="2252"/>
      <c r="BF39" s="2252"/>
      <c r="BG39" s="1636"/>
      <c r="BH39" s="2252" t="str">
        <f>IF(TITLE_NUMBER_PR_CHANGE="",IF(TITLE_NUMBER_PR="","",TITLE_NUMBER_PR),TITLE_NUMBER_PR_CHANGE)</f>
        <v>53/110</v>
      </c>
      <c r="BI39" s="2252"/>
      <c r="BJ39" s="2252"/>
      <c r="BK39" s="2252"/>
      <c r="BL39" s="2252"/>
      <c r="BM39" s="2252"/>
      <c r="BN39" s="2252"/>
      <c r="BO39" s="2252"/>
      <c r="BP39" s="1636"/>
      <c r="BQ39" s="2252" t="str">
        <f>IF(TITLE_NUMBER_PR_CHANGE="",IF(TITLE_NUMBER_PR="","",TITLE_NUMBER_PR),TITLE_NUMBER_PR_CHANGE)</f>
        <v>53/110</v>
      </c>
      <c r="BR39" s="2252"/>
      <c r="BS39" s="2252"/>
      <c r="BT39" s="2252"/>
      <c r="BU39" s="2252"/>
      <c r="BV39" s="2252"/>
      <c r="BW39" s="2252"/>
      <c r="BX39" s="2252"/>
      <c r="BY39" s="1636"/>
      <c r="BZ39" s="2252" t="str">
        <f>IF(TITLE_NUMBER_PR_CHANGE="",IF(TITLE_NUMBER_PR="","",TITLE_NUMBER_PR),TITLE_NUMBER_PR_CHANGE)</f>
        <v>53/110</v>
      </c>
      <c r="CA39" s="2252"/>
      <c r="CB39" s="2252"/>
      <c r="CC39" s="2252"/>
      <c r="CD39" s="2252"/>
      <c r="CE39" s="2252"/>
      <c r="CF39" s="2252"/>
      <c r="CG39" s="2252"/>
      <c r="CH39" s="4008"/>
      <c r="CI39" s="2252" t="str">
        <f>IF(TITLE_NUMBER_PR_CHANGE="",IF(TITLE_NUMBER_PR="","",TITLE_NUMBER_PR),TITLE_NUMBER_PR_CHANGE)</f>
        <v>53/110</v>
      </c>
      <c r="CJ39" s="2252"/>
      <c r="CK39" s="2252"/>
      <c r="CL39" s="2252"/>
      <c r="CM39" s="2252"/>
      <c r="CN39" s="2252"/>
      <c r="CO39" s="2252"/>
      <c r="CP39" s="2252"/>
      <c r="CQ39" s="1636"/>
      <c r="CR39" s="2252" t="str">
        <f>IF(TITLE_NUMBER_PR_CHANGE="",IF(TITLE_NUMBER_PR="","",TITLE_NUMBER_PR),TITLE_NUMBER_PR_CHANGE)</f>
        <v>53/110</v>
      </c>
      <c r="CS39" s="2252"/>
      <c r="CT39" s="2252"/>
      <c r="CU39" s="2252"/>
      <c r="CV39" s="2252"/>
      <c r="CW39" s="2252"/>
      <c r="CX39" s="2252"/>
      <c r="CY39" s="2252"/>
      <c r="CZ39" s="1636"/>
      <c r="DA39" s="327"/>
      <c r="DB39" s="281"/>
      <c r="DC39" s="369"/>
      <c r="DD39" s="369"/>
      <c r="DE39" s="369"/>
      <c r="DF39" s="369"/>
      <c r="DG39" s="369"/>
      <c r="DH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453</v>
      </c>
      <c r="AG40" s="327"/>
      <c r="AH40" s="327"/>
      <c r="AI40" s="327"/>
      <c r="AJ40" s="327"/>
      <c r="AK40" s="327"/>
      <c r="AL40" s="327"/>
      <c r="AM40" s="327"/>
      <c r="AN40" s="327"/>
      <c r="AO40" s="279" t="s">
        <v>453</v>
      </c>
      <c r="AP40" s="1636"/>
      <c r="AQ40" s="1636"/>
      <c r="AR40" s="1636"/>
      <c r="AS40" s="1636"/>
      <c r="AT40" s="1636"/>
      <c r="AU40" s="1636"/>
      <c r="AV40" s="1636"/>
      <c r="AW40" s="1636"/>
      <c r="AX40" s="1643" t="s">
        <v>453</v>
      </c>
      <c r="AY40" s="1636"/>
      <c r="AZ40" s="1636"/>
      <c r="BA40" s="1636"/>
      <c r="BB40" s="1636"/>
      <c r="BC40" s="1636"/>
      <c r="BD40" s="1636"/>
      <c r="BE40" s="1636"/>
      <c r="BF40" s="1636"/>
      <c r="BG40" s="1643" t="s">
        <v>453</v>
      </c>
      <c r="BH40" s="1636"/>
      <c r="BI40" s="1636"/>
      <c r="BJ40" s="1636"/>
      <c r="BK40" s="1636"/>
      <c r="BL40" s="1636"/>
      <c r="BM40" s="1636"/>
      <c r="BN40" s="1636"/>
      <c r="BO40" s="1636"/>
      <c r="BP40" s="1643" t="s">
        <v>453</v>
      </c>
      <c r="BQ40" s="1636"/>
      <c r="BR40" s="1636"/>
      <c r="BS40" s="1636"/>
      <c r="BT40" s="1636"/>
      <c r="BU40" s="1636"/>
      <c r="BV40" s="1636"/>
      <c r="BW40" s="1636"/>
      <c r="BX40" s="1636"/>
      <c r="BY40" s="1643" t="s">
        <v>453</v>
      </c>
      <c r="BZ40" s="1636"/>
      <c r="CA40" s="1636"/>
      <c r="CB40" s="1636"/>
      <c r="CC40" s="1636"/>
      <c r="CD40" s="1636"/>
      <c r="CE40" s="1636"/>
      <c r="CF40" s="1636"/>
      <c r="CG40" s="1636"/>
      <c r="CH40" s="4069" t="s">
        <v>453</v>
      </c>
      <c r="CI40" s="1636"/>
      <c r="CJ40" s="1636"/>
      <c r="CK40" s="1636"/>
      <c r="CL40" s="1636"/>
      <c r="CM40" s="1636"/>
      <c r="CN40" s="1636"/>
      <c r="CO40" s="1636"/>
      <c r="CP40" s="1636"/>
      <c r="CQ40" s="1643" t="s">
        <v>453</v>
      </c>
      <c r="CR40" s="1636"/>
      <c r="CS40" s="1636"/>
      <c r="CT40" s="1636"/>
      <c r="CU40" s="1636"/>
      <c r="CV40" s="1636"/>
      <c r="CW40" s="1636"/>
      <c r="CX40" s="1636"/>
      <c r="CY40" s="1636"/>
      <c r="CZ40" s="1643" t="s">
        <v>453</v>
      </c>
      <c r="DC40" s="369"/>
      <c r="DD40" s="369"/>
      <c r="DE40" s="369"/>
      <c r="DF40" s="369"/>
      <c r="DG40" s="369"/>
      <c r="DH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P41" s="2253" t="s">
        <v>186</v>
      </c>
      <c r="AQ41" s="2253"/>
      <c r="AR41" s="2253"/>
      <c r="AS41" s="2253"/>
      <c r="AT41" s="2253"/>
      <c r="AU41" s="2253"/>
      <c r="AV41" s="2253"/>
      <c r="AW41" s="2253"/>
      <c r="AX41" s="2253"/>
      <c r="AY41" s="2253" t="s">
        <v>186</v>
      </c>
      <c r="AZ41" s="2253"/>
      <c r="BA41" s="2253"/>
      <c r="BB41" s="2253"/>
      <c r="BC41" s="2253"/>
      <c r="BD41" s="2253"/>
      <c r="BE41" s="2253"/>
      <c r="BF41" s="2253"/>
      <c r="BG41" s="2253"/>
      <c r="BH41" s="2253" t="s">
        <v>186</v>
      </c>
      <c r="BI41" s="2253"/>
      <c r="BJ41" s="2253"/>
      <c r="BK41" s="2253"/>
      <c r="BL41" s="2253"/>
      <c r="BM41" s="2253"/>
      <c r="BN41" s="2253"/>
      <c r="BO41" s="2253"/>
      <c r="BP41" s="2253"/>
      <c r="BQ41" s="2253" t="s">
        <v>186</v>
      </c>
      <c r="BR41" s="2253"/>
      <c r="BS41" s="2253"/>
      <c r="BT41" s="2253"/>
      <c r="BU41" s="2253"/>
      <c r="BV41" s="2253"/>
      <c r="BW41" s="2253"/>
      <c r="BX41" s="2253"/>
      <c r="BY41" s="2253"/>
      <c r="BZ41" s="2253" t="s">
        <v>186</v>
      </c>
      <c r="CA41" s="2253"/>
      <c r="CB41" s="2253"/>
      <c r="CC41" s="2253"/>
      <c r="CD41" s="2253"/>
      <c r="CE41" s="2253"/>
      <c r="CF41" s="2253"/>
      <c r="CG41" s="2253"/>
      <c r="CH41" s="4070"/>
      <c r="CI41" s="2253" t="s">
        <v>186</v>
      </c>
      <c r="CJ41" s="2253"/>
      <c r="CK41" s="2253"/>
      <c r="CL41" s="2253"/>
      <c r="CM41" s="2253"/>
      <c r="CN41" s="2253"/>
      <c r="CO41" s="2253"/>
      <c r="CP41" s="2253"/>
      <c r="CQ41" s="2253"/>
      <c r="CR41" s="2253" t="s">
        <v>186</v>
      </c>
      <c r="CS41" s="2253"/>
      <c r="CT41" s="2253"/>
      <c r="CU41" s="2253"/>
      <c r="CV41" s="2253"/>
      <c r="CW41" s="2253"/>
      <c r="CX41" s="2253"/>
      <c r="CY41" s="2253"/>
      <c r="CZ41" s="2253"/>
      <c r="DH41" s="1156">
        <v>14</v>
      </c>
    </row>
    <row customHeight="1" ht="15">
      <c r="R42" s="377"/>
      <c r="S42" s="377"/>
      <c r="T42" s="377"/>
      <c r="U42" s="2128" t="s">
        <v>329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313" t="s">
        <v>329</v>
      </c>
      <c r="AQ42" s="2313"/>
      <c r="AR42" s="2313"/>
      <c r="AS42" s="2313"/>
      <c r="AT42" s="2313"/>
      <c r="AU42" s="2313"/>
      <c r="AV42" s="2313"/>
      <c r="AW42" s="2313"/>
      <c r="AX42" s="2313"/>
      <c r="AY42" s="2313" t="s">
        <v>329</v>
      </c>
      <c r="AZ42" s="2313"/>
      <c r="BA42" s="2313"/>
      <c r="BB42" s="2313"/>
      <c r="BC42" s="2313"/>
      <c r="BD42" s="2313"/>
      <c r="BE42" s="2313"/>
      <c r="BF42" s="2313"/>
      <c r="BG42" s="2313"/>
      <c r="BH42" s="2313" t="s">
        <v>329</v>
      </c>
      <c r="BI42" s="2313"/>
      <c r="BJ42" s="2313"/>
      <c r="BK42" s="2313"/>
      <c r="BL42" s="2313"/>
      <c r="BM42" s="2313"/>
      <c r="BN42" s="2313"/>
      <c r="BO42" s="2313"/>
      <c r="BP42" s="2313"/>
      <c r="BQ42" s="2313" t="s">
        <v>329</v>
      </c>
      <c r="BR42" s="2313"/>
      <c r="BS42" s="2313"/>
      <c r="BT42" s="2313"/>
      <c r="BU42" s="2313"/>
      <c r="BV42" s="2313"/>
      <c r="BW42" s="2313"/>
      <c r="BX42" s="2313"/>
      <c r="BY42" s="2313"/>
      <c r="BZ42" s="2313" t="s">
        <v>329</v>
      </c>
      <c r="CA42" s="2313"/>
      <c r="CB42" s="2313"/>
      <c r="CC42" s="2313"/>
      <c r="CD42" s="2313"/>
      <c r="CE42" s="2313"/>
      <c r="CF42" s="2313"/>
      <c r="CG42" s="2313"/>
      <c r="CH42" s="4071"/>
      <c r="CI42" s="2367" t="s">
        <v>329</v>
      </c>
      <c r="CJ42" s="2367"/>
      <c r="CK42" s="2367"/>
      <c r="CL42" s="2367"/>
      <c r="CM42" s="2367"/>
      <c r="CN42" s="2367"/>
      <c r="CO42" s="2367"/>
      <c r="CP42" s="2367"/>
      <c r="CQ42" s="2367"/>
      <c r="CR42" s="2367" t="s">
        <v>329</v>
      </c>
      <c r="CS42" s="2367"/>
      <c r="CT42" s="2367"/>
      <c r="CU42" s="2367"/>
      <c r="CV42" s="2367"/>
      <c r="CW42" s="2367"/>
      <c r="CX42" s="2367"/>
      <c r="CY42" s="2367"/>
      <c r="CZ42" s="2367"/>
      <c r="DA42" s="2128"/>
      <c r="DB42" s="2128"/>
      <c r="DH42" s="1156"/>
    </row>
    <row customHeight="1" ht="14.699999999999998">
      <c r="R43" s="377"/>
      <c r="S43" s="377"/>
      <c r="T43" s="377"/>
      <c r="U43" s="2274" t="s">
        <v>92</v>
      </c>
      <c r="V43" s="2210" t="s">
        <v>454</v>
      </c>
      <c r="W43" s="302"/>
      <c r="X43" s="2275" t="s">
        <v>455</v>
      </c>
      <c r="Y43" s="2292"/>
      <c r="Z43" s="2292"/>
      <c r="AA43" s="2292"/>
      <c r="AB43" s="2292"/>
      <c r="AC43" s="2276"/>
      <c r="AD43" s="2276"/>
      <c r="AE43" s="2277"/>
      <c r="AF43" s="2278" t="s">
        <v>456</v>
      </c>
      <c r="AG43" s="2275" t="s">
        <v>455</v>
      </c>
      <c r="AH43" s="2292"/>
      <c r="AI43" s="2292"/>
      <c r="AJ43" s="2292"/>
      <c r="AK43" s="2292"/>
      <c r="AL43" s="2276"/>
      <c r="AM43" s="2276"/>
      <c r="AN43" s="2277"/>
      <c r="AO43" s="2278" t="s">
        <v>457</v>
      </c>
      <c r="AP43" s="2400" t="s">
        <v>455</v>
      </c>
      <c r="AQ43" s="2292"/>
      <c r="AR43" s="2292"/>
      <c r="AS43" s="2292"/>
      <c r="AT43" s="2292"/>
      <c r="AU43" s="2401"/>
      <c r="AV43" s="2401"/>
      <c r="AW43" s="2402"/>
      <c r="AX43" s="2278" t="s">
        <v>456</v>
      </c>
      <c r="AY43" s="2400" t="s">
        <v>455</v>
      </c>
      <c r="AZ43" s="2292"/>
      <c r="BA43" s="2292"/>
      <c r="BB43" s="2292"/>
      <c r="BC43" s="2292"/>
      <c r="BD43" s="2401"/>
      <c r="BE43" s="2401"/>
      <c r="BF43" s="2402"/>
      <c r="BG43" s="2278" t="s">
        <v>456</v>
      </c>
      <c r="BH43" s="2400" t="s">
        <v>455</v>
      </c>
      <c r="BI43" s="2292"/>
      <c r="BJ43" s="2292"/>
      <c r="BK43" s="2292"/>
      <c r="BL43" s="2292"/>
      <c r="BM43" s="2401"/>
      <c r="BN43" s="2401"/>
      <c r="BO43" s="2402"/>
      <c r="BP43" s="2278" t="s">
        <v>456</v>
      </c>
      <c r="BQ43" s="2400" t="s">
        <v>455</v>
      </c>
      <c r="BR43" s="2292"/>
      <c r="BS43" s="2292"/>
      <c r="BT43" s="2292"/>
      <c r="BU43" s="2292"/>
      <c r="BV43" s="2401"/>
      <c r="BW43" s="2401"/>
      <c r="BX43" s="2402"/>
      <c r="BY43" s="2278" t="s">
        <v>456</v>
      </c>
      <c r="BZ43" s="2400" t="s">
        <v>455</v>
      </c>
      <c r="CA43" s="2292"/>
      <c r="CB43" s="2292"/>
      <c r="CC43" s="2292"/>
      <c r="CD43" s="2292"/>
      <c r="CE43" s="2401"/>
      <c r="CF43" s="2401"/>
      <c r="CG43" s="2402"/>
      <c r="CH43" s="4072" t="s">
        <v>456</v>
      </c>
      <c r="CI43" s="2400" t="s">
        <v>455</v>
      </c>
      <c r="CJ43" s="2292"/>
      <c r="CK43" s="2292"/>
      <c r="CL43" s="2292"/>
      <c r="CM43" s="2292"/>
      <c r="CN43" s="2401"/>
      <c r="CO43" s="2401"/>
      <c r="CP43" s="2402"/>
      <c r="CQ43" s="2278" t="s">
        <v>456</v>
      </c>
      <c r="CR43" s="2400" t="s">
        <v>455</v>
      </c>
      <c r="CS43" s="2292"/>
      <c r="CT43" s="2292"/>
      <c r="CU43" s="2292"/>
      <c r="CV43" s="2292"/>
      <c r="CW43" s="2401"/>
      <c r="CX43" s="2401"/>
      <c r="CY43" s="2402"/>
      <c r="CZ43" s="2278" t="s">
        <v>456</v>
      </c>
      <c r="DA43" s="2281" t="s">
        <v>458</v>
      </c>
      <c r="DB43" s="2128"/>
      <c r="DH43" s="1156">
        <v>14</v>
      </c>
    </row>
    <row customHeight="1" ht="35.699999999999996">
      <c r="R44" s="377"/>
      <c r="S44" s="377"/>
      <c r="T44" s="377"/>
      <c r="U44" s="2274"/>
      <c r="V44" s="2210"/>
      <c r="W44" s="1032"/>
      <c r="X44" s="2295" t="s">
        <v>480</v>
      </c>
      <c r="Y44" s="2313" t="s">
        <v>481</v>
      </c>
      <c r="Z44" s="2313"/>
      <c r="AA44" s="2313"/>
      <c r="AB44" s="2313"/>
      <c r="AC44" s="2295" t="s">
        <v>462</v>
      </c>
      <c r="AD44" s="2612"/>
      <c r="AE44" s="2315"/>
      <c r="AF44" s="2279"/>
      <c r="AG44" s="2295" t="s">
        <v>480</v>
      </c>
      <c r="AH44" s="2313" t="s">
        <v>481</v>
      </c>
      <c r="AI44" s="2313"/>
      <c r="AJ44" s="2313"/>
      <c r="AK44" s="2313"/>
      <c r="AL44" s="2295" t="s">
        <v>462</v>
      </c>
      <c r="AM44" s="2612"/>
      <c r="AN44" s="2315"/>
      <c r="AO44" s="2279"/>
      <c r="AP44" s="2295" t="s">
        <v>480</v>
      </c>
      <c r="AQ44" s="2313" t="s">
        <v>481</v>
      </c>
      <c r="AR44" s="2313"/>
      <c r="AS44" s="2313"/>
      <c r="AT44" s="2313"/>
      <c r="AU44" s="2295" t="s">
        <v>462</v>
      </c>
      <c r="AV44" s="2612"/>
      <c r="AW44" s="2315"/>
      <c r="AX44" s="2279"/>
      <c r="AY44" s="2295" t="s">
        <v>480</v>
      </c>
      <c r="AZ44" s="2313" t="s">
        <v>481</v>
      </c>
      <c r="BA44" s="2313"/>
      <c r="BB44" s="2313"/>
      <c r="BC44" s="2313"/>
      <c r="BD44" s="2295" t="s">
        <v>462</v>
      </c>
      <c r="BE44" s="2612"/>
      <c r="BF44" s="2315"/>
      <c r="BG44" s="2279"/>
      <c r="BH44" s="2295" t="s">
        <v>480</v>
      </c>
      <c r="BI44" s="2313" t="s">
        <v>481</v>
      </c>
      <c r="BJ44" s="2313"/>
      <c r="BK44" s="2313"/>
      <c r="BL44" s="2313"/>
      <c r="BM44" s="2295" t="s">
        <v>462</v>
      </c>
      <c r="BN44" s="2612"/>
      <c r="BO44" s="2315"/>
      <c r="BP44" s="2279"/>
      <c r="BQ44" s="2295" t="s">
        <v>480</v>
      </c>
      <c r="BR44" s="2313" t="s">
        <v>481</v>
      </c>
      <c r="BS44" s="2313"/>
      <c r="BT44" s="2313"/>
      <c r="BU44" s="2313"/>
      <c r="BV44" s="2295" t="s">
        <v>462</v>
      </c>
      <c r="BW44" s="2612"/>
      <c r="BX44" s="2315"/>
      <c r="BY44" s="2279"/>
      <c r="BZ44" s="2295" t="s">
        <v>480</v>
      </c>
      <c r="CA44" s="2313" t="s">
        <v>481</v>
      </c>
      <c r="CB44" s="2313"/>
      <c r="CC44" s="2313"/>
      <c r="CD44" s="2313"/>
      <c r="CE44" s="2295" t="s">
        <v>462</v>
      </c>
      <c r="CF44" s="2612"/>
      <c r="CG44" s="2315"/>
      <c r="CH44" s="4073"/>
      <c r="CI44" s="2295" t="s">
        <v>480</v>
      </c>
      <c r="CJ44" s="2367" t="s">
        <v>481</v>
      </c>
      <c r="CK44" s="2367"/>
      <c r="CL44" s="2367"/>
      <c r="CM44" s="2367"/>
      <c r="CN44" s="2295" t="s">
        <v>462</v>
      </c>
      <c r="CO44" s="2612"/>
      <c r="CP44" s="2315"/>
      <c r="CQ44" s="2279"/>
      <c r="CR44" s="2295" t="s">
        <v>480</v>
      </c>
      <c r="CS44" s="2367" t="s">
        <v>481</v>
      </c>
      <c r="CT44" s="2367"/>
      <c r="CU44" s="2367"/>
      <c r="CV44" s="2367"/>
      <c r="CW44" s="2295" t="s">
        <v>462</v>
      </c>
      <c r="CX44" s="2612"/>
      <c r="CY44" s="2315"/>
      <c r="CZ44" s="2279"/>
      <c r="DA44" s="2282"/>
      <c r="DB44" s="2128"/>
      <c r="DH44" s="1156">
        <v>34</v>
      </c>
    </row>
    <row customHeight="1" ht="14.699999999999998">
      <c r="R45" s="377"/>
      <c r="S45" s="377"/>
      <c r="T45" s="377"/>
      <c r="U45" s="2274"/>
      <c r="V45" s="2210"/>
      <c r="W45" s="1032"/>
      <c r="X45" s="2326"/>
      <c r="Y45" s="2318" t="s">
        <v>482</v>
      </c>
      <c r="Z45" s="2271" t="s">
        <v>483</v>
      </c>
      <c r="AA45" s="2321"/>
      <c r="AB45" s="2272"/>
      <c r="AC45" s="2296"/>
      <c r="AD45" s="2613"/>
      <c r="AE45" s="2317"/>
      <c r="AF45" s="2279"/>
      <c r="AG45" s="2326"/>
      <c r="AH45" s="2318" t="s">
        <v>482</v>
      </c>
      <c r="AI45" s="2271" t="s">
        <v>483</v>
      </c>
      <c r="AJ45" s="2321"/>
      <c r="AK45" s="2272"/>
      <c r="AL45" s="2296"/>
      <c r="AM45" s="2613"/>
      <c r="AN45" s="2317"/>
      <c r="AO45" s="2279"/>
      <c r="AP45" s="2326"/>
      <c r="AQ45" s="2318" t="s">
        <v>482</v>
      </c>
      <c r="AR45" s="2271" t="s">
        <v>483</v>
      </c>
      <c r="AS45" s="2321"/>
      <c r="AT45" s="2272"/>
      <c r="AU45" s="2296"/>
      <c r="AV45" s="2613"/>
      <c r="AW45" s="2317"/>
      <c r="AX45" s="2279"/>
      <c r="AY45" s="2326"/>
      <c r="AZ45" s="2318" t="s">
        <v>482</v>
      </c>
      <c r="BA45" s="2271" t="s">
        <v>483</v>
      </c>
      <c r="BB45" s="2321"/>
      <c r="BC45" s="2272"/>
      <c r="BD45" s="2296"/>
      <c r="BE45" s="2613"/>
      <c r="BF45" s="2317"/>
      <c r="BG45" s="2279"/>
      <c r="BH45" s="2326"/>
      <c r="BI45" s="2318" t="s">
        <v>482</v>
      </c>
      <c r="BJ45" s="2271" t="s">
        <v>483</v>
      </c>
      <c r="BK45" s="2321"/>
      <c r="BL45" s="2272"/>
      <c r="BM45" s="2296"/>
      <c r="BN45" s="2613"/>
      <c r="BO45" s="2317"/>
      <c r="BP45" s="2279"/>
      <c r="BQ45" s="2326"/>
      <c r="BR45" s="2318" t="s">
        <v>482</v>
      </c>
      <c r="BS45" s="2271" t="s">
        <v>483</v>
      </c>
      <c r="BT45" s="2321"/>
      <c r="BU45" s="2272"/>
      <c r="BV45" s="2296"/>
      <c r="BW45" s="2613"/>
      <c r="BX45" s="2317"/>
      <c r="BY45" s="2279"/>
      <c r="BZ45" s="2326"/>
      <c r="CA45" s="2318" t="s">
        <v>482</v>
      </c>
      <c r="CB45" s="2271" t="s">
        <v>483</v>
      </c>
      <c r="CC45" s="2321"/>
      <c r="CD45" s="2272"/>
      <c r="CE45" s="2296"/>
      <c r="CF45" s="2613"/>
      <c r="CG45" s="2317"/>
      <c r="CH45" s="4073"/>
      <c r="CI45" s="2326"/>
      <c r="CJ45" s="2318" t="s">
        <v>482</v>
      </c>
      <c r="CK45" s="2271" t="s">
        <v>483</v>
      </c>
      <c r="CL45" s="2321"/>
      <c r="CM45" s="2272"/>
      <c r="CN45" s="2296"/>
      <c r="CO45" s="2613"/>
      <c r="CP45" s="2317"/>
      <c r="CQ45" s="2279"/>
      <c r="CR45" s="2326"/>
      <c r="CS45" s="2318" t="s">
        <v>482</v>
      </c>
      <c r="CT45" s="2271" t="s">
        <v>483</v>
      </c>
      <c r="CU45" s="2321"/>
      <c r="CV45" s="2272"/>
      <c r="CW45" s="2296"/>
      <c r="CX45" s="2613"/>
      <c r="CY45" s="2317"/>
      <c r="CZ45" s="2279"/>
      <c r="DA45" s="2282"/>
      <c r="DB45" s="2128"/>
      <c r="DH45" s="1156">
        <v>14</v>
      </c>
    </row>
    <row customHeight="1" ht="27.299999999999997">
      <c r="R46" s="377"/>
      <c r="S46" s="377"/>
      <c r="T46" s="377"/>
      <c r="U46" s="2274"/>
      <c r="V46" s="2210"/>
      <c r="W46" s="1032"/>
      <c r="X46" s="2326"/>
      <c r="Y46" s="2319"/>
      <c r="Z46" s="2318" t="s">
        <v>484</v>
      </c>
      <c r="AA46" s="2271" t="s">
        <v>485</v>
      </c>
      <c r="AB46" s="2272"/>
      <c r="AC46" s="2318" t="s">
        <v>472</v>
      </c>
      <c r="AD46" s="2322" t="s">
        <v>473</v>
      </c>
      <c r="AE46" s="2323"/>
      <c r="AF46" s="2279"/>
      <c r="AG46" s="2326"/>
      <c r="AH46" s="2319"/>
      <c r="AI46" s="2318" t="s">
        <v>484</v>
      </c>
      <c r="AJ46" s="2271" t="s">
        <v>485</v>
      </c>
      <c r="AK46" s="2272"/>
      <c r="AL46" s="2318" t="s">
        <v>472</v>
      </c>
      <c r="AM46" s="2322" t="s">
        <v>473</v>
      </c>
      <c r="AN46" s="2323"/>
      <c r="AO46" s="2279"/>
      <c r="AP46" s="2326"/>
      <c r="AQ46" s="2319"/>
      <c r="AR46" s="2318" t="s">
        <v>484</v>
      </c>
      <c r="AS46" s="2271" t="s">
        <v>485</v>
      </c>
      <c r="AT46" s="2272"/>
      <c r="AU46" s="2318" t="s">
        <v>472</v>
      </c>
      <c r="AV46" s="2322" t="s">
        <v>473</v>
      </c>
      <c r="AW46" s="2323"/>
      <c r="AX46" s="2279"/>
      <c r="AY46" s="2326"/>
      <c r="AZ46" s="2319"/>
      <c r="BA46" s="2318" t="s">
        <v>484</v>
      </c>
      <c r="BB46" s="2271" t="s">
        <v>485</v>
      </c>
      <c r="BC46" s="2272"/>
      <c r="BD46" s="2318" t="s">
        <v>472</v>
      </c>
      <c r="BE46" s="2322" t="s">
        <v>473</v>
      </c>
      <c r="BF46" s="2323"/>
      <c r="BG46" s="2279"/>
      <c r="BH46" s="2326"/>
      <c r="BI46" s="2319"/>
      <c r="BJ46" s="2318" t="s">
        <v>484</v>
      </c>
      <c r="BK46" s="2271" t="s">
        <v>485</v>
      </c>
      <c r="BL46" s="2272"/>
      <c r="BM46" s="2318" t="s">
        <v>472</v>
      </c>
      <c r="BN46" s="2322" t="s">
        <v>473</v>
      </c>
      <c r="BO46" s="2323"/>
      <c r="BP46" s="2279"/>
      <c r="BQ46" s="2326"/>
      <c r="BR46" s="2319"/>
      <c r="BS46" s="2318" t="s">
        <v>484</v>
      </c>
      <c r="BT46" s="2271" t="s">
        <v>485</v>
      </c>
      <c r="BU46" s="2272"/>
      <c r="BV46" s="2318" t="s">
        <v>472</v>
      </c>
      <c r="BW46" s="2322" t="s">
        <v>473</v>
      </c>
      <c r="BX46" s="2323"/>
      <c r="BY46" s="2279"/>
      <c r="BZ46" s="2326"/>
      <c r="CA46" s="2319"/>
      <c r="CB46" s="2318" t="s">
        <v>484</v>
      </c>
      <c r="CC46" s="2271" t="s">
        <v>485</v>
      </c>
      <c r="CD46" s="2272"/>
      <c r="CE46" s="2318" t="s">
        <v>472</v>
      </c>
      <c r="CF46" s="2322" t="s">
        <v>473</v>
      </c>
      <c r="CG46" s="2323"/>
      <c r="CH46" s="4073"/>
      <c r="CI46" s="2326"/>
      <c r="CJ46" s="2319"/>
      <c r="CK46" s="2318" t="s">
        <v>484</v>
      </c>
      <c r="CL46" s="2271" t="s">
        <v>485</v>
      </c>
      <c r="CM46" s="2272"/>
      <c r="CN46" s="2318" t="s">
        <v>472</v>
      </c>
      <c r="CO46" s="2322" t="s">
        <v>473</v>
      </c>
      <c r="CP46" s="2323"/>
      <c r="CQ46" s="2279"/>
      <c r="CR46" s="2326"/>
      <c r="CS46" s="2319"/>
      <c r="CT46" s="2318" t="s">
        <v>484</v>
      </c>
      <c r="CU46" s="2271" t="s">
        <v>485</v>
      </c>
      <c r="CV46" s="2272"/>
      <c r="CW46" s="2318" t="s">
        <v>472</v>
      </c>
      <c r="CX46" s="2322" t="s">
        <v>473</v>
      </c>
      <c r="CY46" s="2323"/>
      <c r="CZ46" s="2279"/>
      <c r="DA46" s="2282"/>
      <c r="DB46" s="2128"/>
      <c r="DH46" s="1156">
        <v>26</v>
      </c>
    </row>
    <row customHeight="1" ht="65.25">
      <c r="A47" s="1260"/>
      <c r="B47" s="1260" t="s">
        <v>139</v>
      </c>
      <c r="C47" s="1260" t="s">
        <v>140</v>
      </c>
      <c r="D47" s="1260" t="s">
        <v>141</v>
      </c>
      <c r="E47" s="1311" t="s">
        <v>463</v>
      </c>
      <c r="F47" s="1311" t="s">
        <v>464</v>
      </c>
      <c r="G47" s="1311" t="s">
        <v>465</v>
      </c>
      <c r="H47" s="1311" t="s">
        <v>466</v>
      </c>
      <c r="I47" s="1311" t="s">
        <v>467</v>
      </c>
      <c r="J47" s="1311" t="s">
        <v>468</v>
      </c>
      <c r="K47" s="1311" t="s">
        <v>469</v>
      </c>
      <c r="L47" s="1311" t="s">
        <v>486</v>
      </c>
      <c r="M47" s="1311" t="s">
        <v>444</v>
      </c>
      <c r="R47" s="377"/>
      <c r="S47" s="377"/>
      <c r="T47" s="377"/>
      <c r="U47" s="2274"/>
      <c r="V47" s="2210"/>
      <c r="W47" s="303"/>
      <c r="X47" s="2296"/>
      <c r="Y47" s="2320"/>
      <c r="Z47" s="2320"/>
      <c r="AA47" s="1223" t="s">
        <v>487</v>
      </c>
      <c r="AB47" s="1223" t="s">
        <v>488</v>
      </c>
      <c r="AC47" s="2320"/>
      <c r="AD47" s="2324"/>
      <c r="AE47" s="2325"/>
      <c r="AF47" s="2280"/>
      <c r="AG47" s="2296"/>
      <c r="AH47" s="2320"/>
      <c r="AI47" s="2320"/>
      <c r="AJ47" s="1223" t="s">
        <v>487</v>
      </c>
      <c r="AK47" s="1223" t="s">
        <v>488</v>
      </c>
      <c r="AL47" s="2320"/>
      <c r="AM47" s="2324"/>
      <c r="AN47" s="2325"/>
      <c r="AO47" s="2280"/>
      <c r="AP47" s="2296"/>
      <c r="AQ47" s="2320"/>
      <c r="AR47" s="2320"/>
      <c r="AS47" s="2578" t="s">
        <v>487</v>
      </c>
      <c r="AT47" s="2578" t="s">
        <v>488</v>
      </c>
      <c r="AU47" s="2320"/>
      <c r="AV47" s="2324"/>
      <c r="AW47" s="2325"/>
      <c r="AX47" s="2280"/>
      <c r="AY47" s="2296"/>
      <c r="AZ47" s="2320"/>
      <c r="BA47" s="2320"/>
      <c r="BB47" s="2578" t="s">
        <v>487</v>
      </c>
      <c r="BC47" s="2578" t="s">
        <v>488</v>
      </c>
      <c r="BD47" s="2320"/>
      <c r="BE47" s="2324"/>
      <c r="BF47" s="2325"/>
      <c r="BG47" s="2280"/>
      <c r="BH47" s="2296"/>
      <c r="BI47" s="2320"/>
      <c r="BJ47" s="2320"/>
      <c r="BK47" s="2578" t="s">
        <v>487</v>
      </c>
      <c r="BL47" s="2578" t="s">
        <v>488</v>
      </c>
      <c r="BM47" s="2320"/>
      <c r="BN47" s="2324"/>
      <c r="BO47" s="2325"/>
      <c r="BP47" s="2280"/>
      <c r="BQ47" s="2296"/>
      <c r="BR47" s="2320"/>
      <c r="BS47" s="2320"/>
      <c r="BT47" s="2578" t="s">
        <v>487</v>
      </c>
      <c r="BU47" s="2578" t="s">
        <v>488</v>
      </c>
      <c r="BV47" s="2320"/>
      <c r="BW47" s="2324"/>
      <c r="BX47" s="2325"/>
      <c r="BY47" s="2280"/>
      <c r="BZ47" s="2296"/>
      <c r="CA47" s="2320"/>
      <c r="CB47" s="2320"/>
      <c r="CC47" s="2578" t="s">
        <v>487</v>
      </c>
      <c r="CD47" s="2578" t="s">
        <v>488</v>
      </c>
      <c r="CE47" s="2320"/>
      <c r="CF47" s="2324"/>
      <c r="CG47" s="2325"/>
      <c r="CH47" s="4074"/>
      <c r="CI47" s="2296"/>
      <c r="CJ47" s="2320"/>
      <c r="CK47" s="2320"/>
      <c r="CL47" s="2578" t="s">
        <v>487</v>
      </c>
      <c r="CM47" s="2578" t="s">
        <v>488</v>
      </c>
      <c r="CN47" s="2320"/>
      <c r="CO47" s="2324"/>
      <c r="CP47" s="2325"/>
      <c r="CQ47" s="2280"/>
      <c r="CR47" s="2296"/>
      <c r="CS47" s="2320"/>
      <c r="CT47" s="2320"/>
      <c r="CU47" s="2578" t="s">
        <v>487</v>
      </c>
      <c r="CV47" s="2578" t="s">
        <v>488</v>
      </c>
      <c r="CW47" s="2320"/>
      <c r="CX47" s="2324"/>
      <c r="CY47" s="2325"/>
      <c r="CZ47" s="2280"/>
      <c r="DA47" s="2283"/>
      <c r="DB47" s="2128"/>
      <c r="DH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113</v>
      </c>
      <c r="V48" s="1256" t="s">
        <v>114</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2273">
        <f>OFFSET(AP48,0,-1)+1</f>
        <v>6</v>
      </c>
      <c r="AQ48" s="1342"/>
      <c r="AR48" s="1342"/>
      <c r="AS48" s="1342">
        <f>OFFSET(AS48,0,-1)+1</f>
        <v>1</v>
      </c>
      <c r="AT48" s="1342">
        <f>OFFSET(AT48,0,-1)+1</f>
        <v>2</v>
      </c>
      <c r="AU48" s="2273">
        <f>OFFSET(AU48,0,-1)+1</f>
        <v>3</v>
      </c>
      <c r="AV48" s="2273">
        <f>OFFSET(AV48,0,-1)+1</f>
        <v>4</v>
      </c>
      <c r="AW48" s="2273"/>
      <c r="AX48" s="2273">
        <f>OFFSET(AX48,0,-2)+1</f>
        <v>5</v>
      </c>
      <c r="AY48" s="2273">
        <f>OFFSET(AY48,0,-1)+1</f>
        <v>6</v>
      </c>
      <c r="AZ48" s="1342"/>
      <c r="BA48" s="1342"/>
      <c r="BB48" s="1342">
        <f>OFFSET(BB48,0,-1)+1</f>
        <v>1</v>
      </c>
      <c r="BC48" s="1342">
        <f>OFFSET(BC48,0,-1)+1</f>
        <v>2</v>
      </c>
      <c r="BD48" s="2273">
        <f>OFFSET(BD48,0,-1)+1</f>
        <v>3</v>
      </c>
      <c r="BE48" s="2273">
        <f>OFFSET(BE48,0,-1)+1</f>
        <v>4</v>
      </c>
      <c r="BF48" s="2273"/>
      <c r="BG48" s="2273">
        <f>OFFSET(BG48,0,-2)+1</f>
        <v>5</v>
      </c>
      <c r="BH48" s="2273">
        <f>OFFSET(BH48,0,-1)+1</f>
        <v>6</v>
      </c>
      <c r="BI48" s="1342"/>
      <c r="BJ48" s="1342"/>
      <c r="BK48" s="1342">
        <f>OFFSET(BK48,0,-1)+1</f>
        <v>1</v>
      </c>
      <c r="BL48" s="1342">
        <f>OFFSET(BL48,0,-1)+1</f>
        <v>2</v>
      </c>
      <c r="BM48" s="2273">
        <f>OFFSET(BM48,0,-1)+1</f>
        <v>3</v>
      </c>
      <c r="BN48" s="2273">
        <f>OFFSET(BN48,0,-1)+1</f>
        <v>4</v>
      </c>
      <c r="BO48" s="2273"/>
      <c r="BP48" s="2273">
        <f>OFFSET(BP48,0,-2)+1</f>
        <v>5</v>
      </c>
      <c r="BQ48" s="2273">
        <f>OFFSET(BQ48,0,-1)+1</f>
        <v>6</v>
      </c>
      <c r="BR48" s="1342"/>
      <c r="BS48" s="1342"/>
      <c r="BT48" s="1342">
        <f>OFFSET(BT48,0,-1)+1</f>
        <v>1</v>
      </c>
      <c r="BU48" s="1342">
        <f>OFFSET(BU48,0,-1)+1</f>
        <v>2</v>
      </c>
      <c r="BV48" s="2273">
        <f>OFFSET(BV48,0,-1)+1</f>
        <v>3</v>
      </c>
      <c r="BW48" s="2273">
        <f>OFFSET(BW48,0,-1)+1</f>
        <v>4</v>
      </c>
      <c r="BX48" s="2273"/>
      <c r="BY48" s="2273">
        <f>OFFSET(BY48,0,-2)+1</f>
        <v>5</v>
      </c>
      <c r="BZ48" s="2273">
        <f>OFFSET(BZ48,0,-1)+1</f>
        <v>6</v>
      </c>
      <c r="CA48" s="1342"/>
      <c r="CB48" s="1342"/>
      <c r="CC48" s="1342">
        <f>OFFSET(CC48,0,-1)+1</f>
        <v>1</v>
      </c>
      <c r="CD48" s="1342">
        <f>OFFSET(CD48,0,-1)+1</f>
        <v>2</v>
      </c>
      <c r="CE48" s="2273">
        <f>OFFSET(CE48,0,-1)+1</f>
        <v>3</v>
      </c>
      <c r="CF48" s="2273">
        <f>OFFSET(CF48,0,-1)+1</f>
        <v>4</v>
      </c>
      <c r="CG48" s="2273"/>
      <c r="CH48" s="4075">
        <f>OFFSET(CH48,0,-2)+1</f>
        <v>5</v>
      </c>
      <c r="CI48" s="2273">
        <f>OFFSET(CI48,0,-1)+1</f>
        <v>6</v>
      </c>
      <c r="CJ48" s="1342"/>
      <c r="CK48" s="1342"/>
      <c r="CL48" s="1342">
        <f>OFFSET(CL48,0,-1)+1</f>
        <v>1</v>
      </c>
      <c r="CM48" s="1342">
        <f>OFFSET(CM48,0,-1)+1</f>
        <v>2</v>
      </c>
      <c r="CN48" s="2273">
        <f>OFFSET(CN48,0,-1)+1</f>
        <v>3</v>
      </c>
      <c r="CO48" s="2273">
        <f>OFFSET(CO48,0,-1)+1</f>
        <v>4</v>
      </c>
      <c r="CP48" s="2273"/>
      <c r="CQ48" s="2273">
        <f>OFFSET(CQ48,0,-2)+1</f>
        <v>5</v>
      </c>
      <c r="CR48" s="2273">
        <f>OFFSET(CR48,0,-1)+1</f>
        <v>6</v>
      </c>
      <c r="CS48" s="1342"/>
      <c r="CT48" s="1342"/>
      <c r="CU48" s="1342">
        <f>OFFSET(CU48,0,-1)+1</f>
        <v>1</v>
      </c>
      <c r="CV48" s="1342">
        <f>OFFSET(CV48,0,-1)+1</f>
        <v>2</v>
      </c>
      <c r="CW48" s="2273">
        <f>OFFSET(CW48,0,-1)+1</f>
        <v>3</v>
      </c>
      <c r="CX48" s="2273">
        <f>OFFSET(CX48,0,-1)+1</f>
        <v>4</v>
      </c>
      <c r="CY48" s="2273"/>
      <c r="CZ48" s="2273">
        <f>OFFSET(CZ48,0,-2)+1</f>
        <v>5</v>
      </c>
      <c r="DA48" s="1246">
        <f>OFFSET(DA48,0,-1)</f>
        <v>5</v>
      </c>
      <c r="DB48" s="1336">
        <f>OFFSET(DB48,0,-1)+1</f>
        <v>6</v>
      </c>
      <c r="DC48" s="512"/>
      <c r="DD48" s="512"/>
      <c r="DE48" s="512"/>
      <c r="DF48" s="512"/>
      <c r="DG48" s="512"/>
      <c r="DH48" s="497">
        <v>0</v>
      </c>
    </row>
    <row customHeight="1" ht="22.049999999999997">
      <c r="A49" s="1268" t="s">
        <v>182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1</v>
      </c>
      <c r="V49" s="299" t="s">
        <v>127</v>
      </c>
      <c r="W49" s="301"/>
      <c r="X49" s="2243"/>
      <c r="Y49" s="2244"/>
      <c r="Z49" s="2244"/>
      <c r="AA49" s="2244"/>
      <c r="AB49" s="2244"/>
      <c r="AC49" s="2244"/>
      <c r="AD49" s="2244"/>
      <c r="AE49" s="2244"/>
      <c r="AF49" s="2245"/>
      <c r="AG49" s="2243" t="str">
        <f>INDEX(PT_DIFFERENTIATION_NTAR,MATCH(A49,PT_DIFFERENTIATION_NTAR_ID,0))</f>
        <v>Тарифы на горячую воду в открытых системах теплоснабжения (горячее водоснабжение), поставляемую группе потребителей "потребители (кроме населения)"</v>
      </c>
      <c r="AH49" s="2244"/>
      <c r="AI49" s="2244"/>
      <c r="AJ49" s="2244"/>
      <c r="AK49" s="2244"/>
      <c r="AL49" s="2244"/>
      <c r="AM49" s="2244"/>
      <c r="AN49" s="2244"/>
      <c r="AO49" s="2244"/>
      <c r="AP49" s="2243"/>
      <c r="AQ49" s="2244"/>
      <c r="AR49" s="2244"/>
      <c r="AS49" s="2244"/>
      <c r="AT49" s="2244"/>
      <c r="AU49" s="2244"/>
      <c r="AV49" s="2244"/>
      <c r="AW49" s="2244"/>
      <c r="AX49" s="2245"/>
      <c r="AY49" s="2243"/>
      <c r="AZ49" s="2244"/>
      <c r="BA49" s="2244"/>
      <c r="BB49" s="2244"/>
      <c r="BC49" s="2244"/>
      <c r="BD49" s="2244"/>
      <c r="BE49" s="2244"/>
      <c r="BF49" s="2244"/>
      <c r="BG49" s="2245"/>
      <c r="BH49" s="2243"/>
      <c r="BI49" s="2244"/>
      <c r="BJ49" s="2244"/>
      <c r="BK49" s="2244"/>
      <c r="BL49" s="2244"/>
      <c r="BM49" s="2244"/>
      <c r="BN49" s="2244"/>
      <c r="BO49" s="2244"/>
      <c r="BP49" s="2245"/>
      <c r="BQ49" s="2243"/>
      <c r="BR49" s="2244"/>
      <c r="BS49" s="2244"/>
      <c r="BT49" s="2244"/>
      <c r="BU49" s="2244"/>
      <c r="BV49" s="2244"/>
      <c r="BW49" s="2244"/>
      <c r="BX49" s="2244"/>
      <c r="BY49" s="2245"/>
      <c r="BZ49" s="2243"/>
      <c r="CA49" s="2244"/>
      <c r="CB49" s="2244"/>
      <c r="CC49" s="2244"/>
      <c r="CD49" s="2244"/>
      <c r="CE49" s="2244"/>
      <c r="CF49" s="2244"/>
      <c r="CG49" s="2244"/>
      <c r="CH49" s="4009"/>
      <c r="CI49" s="2243"/>
      <c r="CJ49" s="2244"/>
      <c r="CK49" s="2244"/>
      <c r="CL49" s="2244"/>
      <c r="CM49" s="2244"/>
      <c r="CN49" s="2244"/>
      <c r="CO49" s="2244"/>
      <c r="CP49" s="2244"/>
      <c r="CQ49" s="2245"/>
      <c r="CR49" s="2243"/>
      <c r="CS49" s="2244"/>
      <c r="CT49" s="2244"/>
      <c r="CU49" s="2244"/>
      <c r="CV49" s="2244"/>
      <c r="CW49" s="2244"/>
      <c r="CX49" s="2244"/>
      <c r="CY49" s="2244"/>
      <c r="CZ49" s="2245"/>
      <c r="DA49" s="2245"/>
      <c r="DB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D49" s="501"/>
      <c r="DE49" s="501" t="str">
        <f>IF(V49="","",V49)</f>
        <v>Наименование тарифа</v>
      </c>
      <c r="DF49" s="501"/>
      <c r="DG49" s="501"/>
      <c r="DH49" s="1156">
        <v>21</v>
      </c>
    </row>
    <row customHeight="1" ht="22.049999999999997">
      <c r="A50" s="1268" t="s">
        <v>182</v>
      </c>
      <c r="B50" s="1268" t="s">
        <v>183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1.1</v>
      </c>
      <c r="V50" s="309" t="s">
        <v>426</v>
      </c>
      <c r="W50" s="301"/>
      <c r="X50" s="2243"/>
      <c r="Y50" s="2244"/>
      <c r="Z50" s="2244"/>
      <c r="AA50" s="2244"/>
      <c r="AB50" s="2244"/>
      <c r="AC50" s="2244"/>
      <c r="AD50" s="2244"/>
      <c r="AE50" s="2244"/>
      <c r="AF50" s="2245"/>
      <c r="AG50" s="2243" t="str">
        <f>INDEX(PT_DIFFERENTIATION_TER,MATCH(B50,PT_DIFFERENTIATION_TER_ID,0))</f>
        <v>Территория 1</v>
      </c>
      <c r="AH50" s="2244"/>
      <c r="AI50" s="2244"/>
      <c r="AJ50" s="2244"/>
      <c r="AK50" s="2244"/>
      <c r="AL50" s="2244"/>
      <c r="AM50" s="2244"/>
      <c r="AN50" s="2244"/>
      <c r="AO50" s="2244"/>
      <c r="AP50" s="2243"/>
      <c r="AQ50" s="2244"/>
      <c r="AR50" s="2244"/>
      <c r="AS50" s="2244"/>
      <c r="AT50" s="2244"/>
      <c r="AU50" s="2244"/>
      <c r="AV50" s="2244"/>
      <c r="AW50" s="2244"/>
      <c r="AX50" s="2245"/>
      <c r="AY50" s="2243"/>
      <c r="AZ50" s="2244"/>
      <c r="BA50" s="2244"/>
      <c r="BB50" s="2244"/>
      <c r="BC50" s="2244"/>
      <c r="BD50" s="2244"/>
      <c r="BE50" s="2244"/>
      <c r="BF50" s="2244"/>
      <c r="BG50" s="2245"/>
      <c r="BH50" s="2243"/>
      <c r="BI50" s="2244"/>
      <c r="BJ50" s="2244"/>
      <c r="BK50" s="2244"/>
      <c r="BL50" s="2244"/>
      <c r="BM50" s="2244"/>
      <c r="BN50" s="2244"/>
      <c r="BO50" s="2244"/>
      <c r="BP50" s="2245"/>
      <c r="BQ50" s="2243"/>
      <c r="BR50" s="2244"/>
      <c r="BS50" s="2244"/>
      <c r="BT50" s="2244"/>
      <c r="BU50" s="2244"/>
      <c r="BV50" s="2244"/>
      <c r="BW50" s="2244"/>
      <c r="BX50" s="2244"/>
      <c r="BY50" s="2245"/>
      <c r="BZ50" s="2243"/>
      <c r="CA50" s="2244"/>
      <c r="CB50" s="2244"/>
      <c r="CC50" s="2244"/>
      <c r="CD50" s="2244"/>
      <c r="CE50" s="2244"/>
      <c r="CF50" s="2244"/>
      <c r="CG50" s="2244"/>
      <c r="CH50" s="4009"/>
      <c r="CI50" s="2243"/>
      <c r="CJ50" s="2244"/>
      <c r="CK50" s="2244"/>
      <c r="CL50" s="2244"/>
      <c r="CM50" s="2244"/>
      <c r="CN50" s="2244"/>
      <c r="CO50" s="2244"/>
      <c r="CP50" s="2244"/>
      <c r="CQ50" s="2245"/>
      <c r="CR50" s="2243"/>
      <c r="CS50" s="2244"/>
      <c r="CT50" s="2244"/>
      <c r="CU50" s="2244"/>
      <c r="CV50" s="2244"/>
      <c r="CW50" s="2244"/>
      <c r="CX50" s="2244"/>
      <c r="CY50" s="2244"/>
      <c r="CZ50" s="2245"/>
      <c r="DA50" s="2245"/>
      <c r="DB50" s="1259" t="s">
        <v>427</v>
      </c>
      <c r="DD50" s="501"/>
      <c r="DE50" s="501" t="str">
        <f>IF(V50="","",V50)</f>
        <v>Территория действия тарифа</v>
      </c>
      <c r="DF50" s="501"/>
      <c r="DG50" s="501"/>
      <c r="DH50" s="1156">
        <v>21</v>
      </c>
    </row>
    <row customHeight="1" ht="24">
      <c r="A51" s="1268" t="s">
        <v>182</v>
      </c>
      <c r="B51" s="1268" t="s">
        <v>183</v>
      </c>
      <c r="C51" s="1268" t="s">
        <v>184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1.1.1</v>
      </c>
      <c r="V51" s="310" t="s">
        <v>428</v>
      </c>
      <c r="W51" s="301"/>
      <c r="X51" s="2243"/>
      <c r="Y51" s="2244"/>
      <c r="Z51" s="2244"/>
      <c r="AA51" s="2244"/>
      <c r="AB51" s="2244"/>
      <c r="AC51" s="2244"/>
      <c r="AD51" s="2244"/>
      <c r="AE51" s="2244"/>
      <c r="AF51" s="2245"/>
      <c r="AG51" s="2243" t="str">
        <f>INDEX(PT_DIFFERENTIATION_CS,MATCH(C51,PT_DIFFERENTIATION_CS_ID,0))</f>
        <v>без дифференциации</v>
      </c>
      <c r="AH51" s="2244"/>
      <c r="AI51" s="2244"/>
      <c r="AJ51" s="2244"/>
      <c r="AK51" s="2244"/>
      <c r="AL51" s="2244"/>
      <c r="AM51" s="2244"/>
      <c r="AN51" s="2244"/>
      <c r="AO51" s="2244"/>
      <c r="AP51" s="2243"/>
      <c r="AQ51" s="2244"/>
      <c r="AR51" s="2244"/>
      <c r="AS51" s="2244"/>
      <c r="AT51" s="2244"/>
      <c r="AU51" s="2244"/>
      <c r="AV51" s="2244"/>
      <c r="AW51" s="2244"/>
      <c r="AX51" s="2245"/>
      <c r="AY51" s="2243"/>
      <c r="AZ51" s="2244"/>
      <c r="BA51" s="2244"/>
      <c r="BB51" s="2244"/>
      <c r="BC51" s="2244"/>
      <c r="BD51" s="2244"/>
      <c r="BE51" s="2244"/>
      <c r="BF51" s="2244"/>
      <c r="BG51" s="2245"/>
      <c r="BH51" s="2243"/>
      <c r="BI51" s="2244"/>
      <c r="BJ51" s="2244"/>
      <c r="BK51" s="2244"/>
      <c r="BL51" s="2244"/>
      <c r="BM51" s="2244"/>
      <c r="BN51" s="2244"/>
      <c r="BO51" s="2244"/>
      <c r="BP51" s="2245"/>
      <c r="BQ51" s="2243"/>
      <c r="BR51" s="2244"/>
      <c r="BS51" s="2244"/>
      <c r="BT51" s="2244"/>
      <c r="BU51" s="2244"/>
      <c r="BV51" s="2244"/>
      <c r="BW51" s="2244"/>
      <c r="BX51" s="2244"/>
      <c r="BY51" s="2245"/>
      <c r="BZ51" s="2243"/>
      <c r="CA51" s="2244"/>
      <c r="CB51" s="2244"/>
      <c r="CC51" s="2244"/>
      <c r="CD51" s="2244"/>
      <c r="CE51" s="2244"/>
      <c r="CF51" s="2244"/>
      <c r="CG51" s="2244"/>
      <c r="CH51" s="4009"/>
      <c r="CI51" s="2243"/>
      <c r="CJ51" s="2244"/>
      <c r="CK51" s="2244"/>
      <c r="CL51" s="2244"/>
      <c r="CM51" s="2244"/>
      <c r="CN51" s="2244"/>
      <c r="CO51" s="2244"/>
      <c r="CP51" s="2244"/>
      <c r="CQ51" s="2245"/>
      <c r="CR51" s="2243"/>
      <c r="CS51" s="2244"/>
      <c r="CT51" s="2244"/>
      <c r="CU51" s="2244"/>
      <c r="CV51" s="2244"/>
      <c r="CW51" s="2244"/>
      <c r="CX51" s="2244"/>
      <c r="CY51" s="2244"/>
      <c r="CZ51" s="2245"/>
      <c r="DA51" s="2245"/>
      <c r="DB51" s="1259" t="s">
        <v>429</v>
      </c>
      <c r="DD51" s="501"/>
      <c r="DE51" s="501" t="str">
        <f>IF(V51="","",V51)</f>
        <v>Наименование системы теплоснабжения </v>
      </c>
      <c r="DF51" s="501"/>
      <c r="DG51" s="501"/>
      <c r="DH51" s="1156">
        <v>23</v>
      </c>
    </row>
    <row customHeight="1" ht="22.049999999999997">
      <c r="A52" s="1268" t="s">
        <v>182</v>
      </c>
      <c r="B52" s="1268" t="s">
        <v>183</v>
      </c>
      <c r="C52" s="1268" t="s">
        <v>184</v>
      </c>
      <c r="D52" s="1268" t="s">
        <v>185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1.1.1.1</v>
      </c>
      <c r="V52" s="311" t="s">
        <v>430</v>
      </c>
      <c r="W52" s="301"/>
      <c r="X52" s="2243"/>
      <c r="Y52" s="2244"/>
      <c r="Z52" s="2244"/>
      <c r="AA52" s="2244"/>
      <c r="AB52" s="2244"/>
      <c r="AC52" s="2244"/>
      <c r="AD52" s="2244"/>
      <c r="AE52" s="2244"/>
      <c r="AF52" s="2245"/>
      <c r="AG52" s="2243" t="str">
        <f>INDEX(PT_DIFFERENTIATION_IST_TE,MATCH(D52,PT_DIFFERENTIATION_IST_TE_ID,0))</f>
        <v>муниципальный округ г. Оленегорск с подведомственной территорией (г. Оленегорск)- потребители, присоединенные к тепловым сетям МУП "ГУК"</v>
      </c>
      <c r="AH52" s="2244"/>
      <c r="AI52" s="2244"/>
      <c r="AJ52" s="2244"/>
      <c r="AK52" s="2244"/>
      <c r="AL52" s="2244"/>
      <c r="AM52" s="2244"/>
      <c r="AN52" s="2244"/>
      <c r="AO52" s="2244"/>
      <c r="AP52" s="2243"/>
      <c r="AQ52" s="2244"/>
      <c r="AR52" s="2244"/>
      <c r="AS52" s="2244"/>
      <c r="AT52" s="2244"/>
      <c r="AU52" s="2244"/>
      <c r="AV52" s="2244"/>
      <c r="AW52" s="2244"/>
      <c r="AX52" s="2245"/>
      <c r="AY52" s="2243"/>
      <c r="AZ52" s="2244"/>
      <c r="BA52" s="2244"/>
      <c r="BB52" s="2244"/>
      <c r="BC52" s="2244"/>
      <c r="BD52" s="2244"/>
      <c r="BE52" s="2244"/>
      <c r="BF52" s="2244"/>
      <c r="BG52" s="2245"/>
      <c r="BH52" s="2243"/>
      <c r="BI52" s="2244"/>
      <c r="BJ52" s="2244"/>
      <c r="BK52" s="2244"/>
      <c r="BL52" s="2244"/>
      <c r="BM52" s="2244"/>
      <c r="BN52" s="2244"/>
      <c r="BO52" s="2244"/>
      <c r="BP52" s="2245"/>
      <c r="BQ52" s="2243"/>
      <c r="BR52" s="2244"/>
      <c r="BS52" s="2244"/>
      <c r="BT52" s="2244"/>
      <c r="BU52" s="2244"/>
      <c r="BV52" s="2244"/>
      <c r="BW52" s="2244"/>
      <c r="BX52" s="2244"/>
      <c r="BY52" s="2245"/>
      <c r="BZ52" s="2243"/>
      <c r="CA52" s="2244"/>
      <c r="CB52" s="2244"/>
      <c r="CC52" s="2244"/>
      <c r="CD52" s="2244"/>
      <c r="CE52" s="2244"/>
      <c r="CF52" s="2244"/>
      <c r="CG52" s="2244"/>
      <c r="CH52" s="4009"/>
      <c r="CI52" s="2243"/>
      <c r="CJ52" s="2244"/>
      <c r="CK52" s="2244"/>
      <c r="CL52" s="2244"/>
      <c r="CM52" s="2244"/>
      <c r="CN52" s="2244"/>
      <c r="CO52" s="2244"/>
      <c r="CP52" s="2244"/>
      <c r="CQ52" s="2245"/>
      <c r="CR52" s="2243"/>
      <c r="CS52" s="2244"/>
      <c r="CT52" s="2244"/>
      <c r="CU52" s="2244"/>
      <c r="CV52" s="2244"/>
      <c r="CW52" s="2244"/>
      <c r="CX52" s="2244"/>
      <c r="CY52" s="2244"/>
      <c r="CZ52" s="2245"/>
      <c r="DA52" s="2245"/>
      <c r="DB52" s="1259" t="s">
        <v>431</v>
      </c>
      <c r="DD52" s="501"/>
      <c r="DE52" s="501" t="str">
        <f>IF(V52="","",V52)</f>
        <v>Источник тепловой энергии  </v>
      </c>
      <c r="DF52" s="501"/>
      <c r="DG52" s="501"/>
      <c r="DH52" s="1156">
        <v>21</v>
      </c>
    </row>
    <row s="1643" customFormat="1" customHeight="1" ht="0">
      <c r="A53" s="1376" t="s">
        <v>182</v>
      </c>
      <c r="B53" s="1376" t="s">
        <v>183</v>
      </c>
      <c r="C53" s="1376" t="s">
        <v>184</v>
      </c>
      <c r="D53" s="1376" t="s">
        <v>185</v>
      </c>
      <c r="E53" s="2291"/>
      <c r="F53" s="2291"/>
      <c r="G53" s="2291"/>
      <c r="H53" s="2312"/>
      <c r="I53" s="2128" t="str">
        <f>U52&amp;".1"</f>
        <v>1.1.1.1.1</v>
      </c>
      <c r="J53" s="1376"/>
      <c r="K53" s="1376"/>
      <c r="L53" s="1376"/>
      <c r="M53" s="1382" t="s">
        <v>432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7"/>
      <c r="AQ53" s="2298"/>
      <c r="AR53" s="2298"/>
      <c r="AS53" s="2298"/>
      <c r="AT53" s="2298"/>
      <c r="AU53" s="2298"/>
      <c r="AV53" s="2298"/>
      <c r="AW53" s="2298"/>
      <c r="AX53" s="2299"/>
      <c r="AY53" s="2297"/>
      <c r="AZ53" s="2298"/>
      <c r="BA53" s="2298"/>
      <c r="BB53" s="2298"/>
      <c r="BC53" s="2298"/>
      <c r="BD53" s="2298"/>
      <c r="BE53" s="2298"/>
      <c r="BF53" s="2298"/>
      <c r="BG53" s="2299"/>
      <c r="BH53" s="2297"/>
      <c r="BI53" s="2298"/>
      <c r="BJ53" s="2298"/>
      <c r="BK53" s="2298"/>
      <c r="BL53" s="2298"/>
      <c r="BM53" s="2298"/>
      <c r="BN53" s="2298"/>
      <c r="BO53" s="2298"/>
      <c r="BP53" s="2299"/>
      <c r="BQ53" s="2297"/>
      <c r="BR53" s="2298"/>
      <c r="BS53" s="2298"/>
      <c r="BT53" s="2298"/>
      <c r="BU53" s="2298"/>
      <c r="BV53" s="2298"/>
      <c r="BW53" s="2298"/>
      <c r="BX53" s="2298"/>
      <c r="BY53" s="2299"/>
      <c r="BZ53" s="2297"/>
      <c r="CA53" s="2298"/>
      <c r="CB53" s="2298"/>
      <c r="CC53" s="2298"/>
      <c r="CD53" s="2298"/>
      <c r="CE53" s="2298"/>
      <c r="CF53" s="2298"/>
      <c r="CG53" s="2298"/>
      <c r="CH53" s="4010"/>
      <c r="CI53" s="2297"/>
      <c r="CJ53" s="2298"/>
      <c r="CK53" s="2298"/>
      <c r="CL53" s="2298"/>
      <c r="CM53" s="2298"/>
      <c r="CN53" s="2298"/>
      <c r="CO53" s="2298"/>
      <c r="CP53" s="2298"/>
      <c r="CQ53" s="2299"/>
      <c r="CR53" s="2297"/>
      <c r="CS53" s="2298"/>
      <c r="CT53" s="2298"/>
      <c r="CU53" s="2298"/>
      <c r="CV53" s="2298"/>
      <c r="CW53" s="2298"/>
      <c r="CX53" s="2298"/>
      <c r="CY53" s="2298"/>
      <c r="CZ53" s="2299"/>
      <c r="DA53" s="2299"/>
      <c r="DB53" s="1386"/>
      <c r="DD53" s="501"/>
      <c r="DE53" s="501" t="str">
        <f>IF(V53="","",V53)</f>
        <v/>
      </c>
      <c r="DF53" s="501"/>
      <c r="DG53" s="501"/>
      <c r="DH53" s="512">
        <v>0</v>
      </c>
    </row>
    <row customHeight="1" ht="22.049999999999997">
      <c r="A54" s="1268" t="s">
        <v>182</v>
      </c>
      <c r="B54" s="1268" t="s">
        <v>183</v>
      </c>
      <c r="C54" s="1268" t="s">
        <v>184</v>
      </c>
      <c r="D54" s="1268" t="s">
        <v>185</v>
      </c>
      <c r="E54" s="2291"/>
      <c r="F54" s="2291"/>
      <c r="G54" s="2291"/>
      <c r="H54" s="2312"/>
      <c r="I54" s="2102"/>
      <c r="J54" s="2128" t="str">
        <f>I53&amp;".1"</f>
        <v>1.1.1.1.1.1</v>
      </c>
      <c r="K54" s="1268"/>
      <c r="L54" s="1268"/>
      <c r="M54" s="1311" t="s">
        <v>435</v>
      </c>
      <c r="Q54" s="2258"/>
      <c r="R54" s="2258">
        <v>1</v>
      </c>
      <c r="S54" s="519"/>
      <c r="T54" s="358"/>
      <c r="U54" s="1337" t="str">
        <f>$J54</f>
        <v>1.1.1.1.1.1</v>
      </c>
      <c r="V54" s="287" t="s">
        <v>436</v>
      </c>
      <c r="W54" s="301"/>
      <c r="X54" s="2246"/>
      <c r="Y54" s="2247"/>
      <c r="Z54" s="2247"/>
      <c r="AA54" s="2247"/>
      <c r="AB54" s="2247"/>
      <c r="AC54" s="2236"/>
      <c r="AD54" s="2236"/>
      <c r="AE54" s="2236"/>
      <c r="AF54" s="2309"/>
      <c r="AG54" s="2246" t="s">
        <v>489</v>
      </c>
      <c r="AH54" s="2247"/>
      <c r="AI54" s="2247"/>
      <c r="AJ54" s="2247"/>
      <c r="AK54" s="2247"/>
      <c r="AL54" s="2247"/>
      <c r="AM54" s="2247"/>
      <c r="AN54" s="2247"/>
      <c r="AO54" s="2247"/>
      <c r="AP54" s="2246"/>
      <c r="AQ54" s="2247"/>
      <c r="AR54" s="2247"/>
      <c r="AS54" s="2247"/>
      <c r="AT54" s="2247"/>
      <c r="AU54" s="2236"/>
      <c r="AV54" s="2236"/>
      <c r="AW54" s="2236"/>
      <c r="AX54" s="2309"/>
      <c r="AY54" s="2246"/>
      <c r="AZ54" s="2247"/>
      <c r="BA54" s="2247"/>
      <c r="BB54" s="2247"/>
      <c r="BC54" s="2247"/>
      <c r="BD54" s="2236"/>
      <c r="BE54" s="2236"/>
      <c r="BF54" s="2236"/>
      <c r="BG54" s="2309"/>
      <c r="BH54" s="2246"/>
      <c r="BI54" s="2247"/>
      <c r="BJ54" s="2247"/>
      <c r="BK54" s="2247"/>
      <c r="BL54" s="2247"/>
      <c r="BM54" s="2236"/>
      <c r="BN54" s="2236"/>
      <c r="BO54" s="2236"/>
      <c r="BP54" s="2309"/>
      <c r="BQ54" s="2246"/>
      <c r="BR54" s="2247"/>
      <c r="BS54" s="2247"/>
      <c r="BT54" s="2247"/>
      <c r="BU54" s="2247"/>
      <c r="BV54" s="2236"/>
      <c r="BW54" s="2236"/>
      <c r="BX54" s="2236"/>
      <c r="BY54" s="2309"/>
      <c r="BZ54" s="2246"/>
      <c r="CA54" s="2247"/>
      <c r="CB54" s="2247"/>
      <c r="CC54" s="2247"/>
      <c r="CD54" s="2247"/>
      <c r="CE54" s="2236"/>
      <c r="CF54" s="2236"/>
      <c r="CG54" s="2236"/>
      <c r="CH54" s="4011"/>
      <c r="CI54" s="2246"/>
      <c r="CJ54" s="2247"/>
      <c r="CK54" s="2247"/>
      <c r="CL54" s="2247"/>
      <c r="CM54" s="2247"/>
      <c r="CN54" s="2236"/>
      <c r="CO54" s="2236"/>
      <c r="CP54" s="2236"/>
      <c r="CQ54" s="2309"/>
      <c r="CR54" s="2246"/>
      <c r="CS54" s="2247"/>
      <c r="CT54" s="2247"/>
      <c r="CU54" s="2247"/>
      <c r="CV54" s="2247"/>
      <c r="CW54" s="2236"/>
      <c r="CX54" s="2236"/>
      <c r="CY54" s="2236"/>
      <c r="CZ54" s="2309"/>
      <c r="DA54" s="2248"/>
      <c r="DB54" s="1259" t="s">
        <v>437</v>
      </c>
      <c r="DD54" s="501"/>
      <c r="DE54" s="501" t="str">
        <f>IF(V54="","",V54)</f>
        <v>Группа потребителей</v>
      </c>
      <c r="DF54" s="501"/>
      <c r="DG54" s="501"/>
      <c r="DH54" s="1156">
        <v>21</v>
      </c>
    </row>
    <row customHeight="1" ht="22.049999999999997">
      <c r="A55" s="1268" t="s">
        <v>182</v>
      </c>
      <c r="B55" s="1268" t="s">
        <v>183</v>
      </c>
      <c r="C55" s="1268" t="s">
        <v>184</v>
      </c>
      <c r="D55" s="1268" t="s">
        <v>185</v>
      </c>
      <c r="E55" s="2291"/>
      <c r="F55" s="2291"/>
      <c r="G55" s="2291"/>
      <c r="H55" s="2312"/>
      <c r="I55" s="2102"/>
      <c r="J55" s="2102"/>
      <c r="K55" s="2128" t="str">
        <f>J54&amp;".1"</f>
        <v>1.1.1.1.1.1.1</v>
      </c>
      <c r="L55" s="140"/>
      <c r="M55" s="1311" t="s">
        <v>438</v>
      </c>
      <c r="Q55" s="2258"/>
      <c r="R55" s="2258"/>
      <c r="S55" s="519">
        <v>1</v>
      </c>
      <c r="T55" s="358"/>
      <c r="U55" s="1337" t="str">
        <f>$K55</f>
        <v>1.1.1.1.1.1.1</v>
      </c>
      <c r="V55" s="1348" t="s">
        <v>490</v>
      </c>
      <c r="W55" s="301"/>
      <c r="X55" s="752"/>
      <c r="Y55" s="752"/>
      <c r="Z55" s="752"/>
      <c r="AA55" s="752"/>
      <c r="AB55" s="1406"/>
      <c r="AC55" s="2266"/>
      <c r="AD55" s="2108" t="s">
        <v>64</v>
      </c>
      <c r="AE55" s="2266"/>
      <c r="AF55" s="2108" t="s">
        <v>64</v>
      </c>
      <c r="AG55" s="1408"/>
      <c r="AH55" s="752"/>
      <c r="AI55" s="752">
        <v>3774.72</v>
      </c>
      <c r="AJ55" s="752"/>
      <c r="AK55" s="1258"/>
      <c r="AL55" s="2603">
        <v>45658</v>
      </c>
      <c r="AM55" s="2108" t="s">
        <v>64</v>
      </c>
      <c r="AN55" s="2603">
        <v>45838</v>
      </c>
      <c r="AO55" s="2108" t="s">
        <v>64</v>
      </c>
      <c r="AP55" s="752"/>
      <c r="AQ55" s="752"/>
      <c r="AR55" s="752">
        <v>5250</v>
      </c>
      <c r="AS55" s="752"/>
      <c r="AT55" s="1406"/>
      <c r="AU55" s="2603">
        <v>45839</v>
      </c>
      <c r="AV55" s="2108" t="s">
        <v>64</v>
      </c>
      <c r="AW55" s="2603">
        <v>46022</v>
      </c>
      <c r="AX55" s="2108" t="s">
        <v>64</v>
      </c>
      <c r="AY55" s="752"/>
      <c r="AZ55" s="752"/>
      <c r="BA55" s="752">
        <v>0</v>
      </c>
      <c r="BB55" s="752"/>
      <c r="BC55" s="1406"/>
      <c r="BD55" s="2603">
        <v>46023</v>
      </c>
      <c r="BE55" s="2108" t="s">
        <v>64</v>
      </c>
      <c r="BF55" s="2603">
        <v>46295</v>
      </c>
      <c r="BG55" s="2108" t="s">
        <v>64</v>
      </c>
      <c r="BH55" s="752"/>
      <c r="BI55" s="752"/>
      <c r="BJ55" s="752">
        <v>0</v>
      </c>
      <c r="BK55" s="752"/>
      <c r="BL55" s="1406"/>
      <c r="BM55" s="2603">
        <v>46296</v>
      </c>
      <c r="BN55" s="2108" t="s">
        <v>64</v>
      </c>
      <c r="BO55" s="2603">
        <v>46387</v>
      </c>
      <c r="BP55" s="2108" t="s">
        <v>64</v>
      </c>
      <c r="BQ55" s="752"/>
      <c r="BR55" s="752"/>
      <c r="BS55" s="752">
        <v>5475.75</v>
      </c>
      <c r="BT55" s="752"/>
      <c r="BU55" s="1406"/>
      <c r="BV55" s="2603">
        <v>46388</v>
      </c>
      <c r="BW55" s="2108" t="s">
        <v>64</v>
      </c>
      <c r="BX55" s="2603">
        <v>46568</v>
      </c>
      <c r="BY55" s="2108" t="s">
        <v>64</v>
      </c>
      <c r="BZ55" s="752"/>
      <c r="CA55" s="752"/>
      <c r="CB55" s="752">
        <v>5694.78</v>
      </c>
      <c r="CC55" s="752"/>
      <c r="CD55" s="1406"/>
      <c r="CE55" s="2603">
        <v>46569</v>
      </c>
      <c r="CF55" s="2108" t="s">
        <v>64</v>
      </c>
      <c r="CG55" s="2603">
        <v>46752</v>
      </c>
      <c r="CH55" s="2108" t="s">
        <v>64</v>
      </c>
      <c r="CI55" s="752"/>
      <c r="CJ55" s="752"/>
      <c r="CK55" s="752">
        <v>5694.78</v>
      </c>
      <c r="CL55" s="752"/>
      <c r="CM55" s="1406"/>
      <c r="CN55" s="2603">
        <v>46753</v>
      </c>
      <c r="CO55" s="2108" t="s">
        <v>64</v>
      </c>
      <c r="CP55" s="2603">
        <v>46934</v>
      </c>
      <c r="CQ55" s="2108" t="s">
        <v>64</v>
      </c>
      <c r="CR55" s="752"/>
      <c r="CS55" s="752"/>
      <c r="CT55" s="752">
        <v>5922.57</v>
      </c>
      <c r="CU55" s="752"/>
      <c r="CV55" s="1406"/>
      <c r="CW55" s="2603">
        <v>46935</v>
      </c>
      <c r="CX55" s="2108" t="s">
        <v>64</v>
      </c>
      <c r="CY55" s="2603">
        <v>47118</v>
      </c>
      <c r="CZ55" s="2108" t="s">
        <v>64</v>
      </c>
      <c r="DA55" s="1349"/>
      <c r="DB55" s="1308" t="s">
        <v>477</v>
      </c>
      <c r="DC55" s="512">
        <f>STRCHECKDATE(X57:DA57)</f>
      </c>
      <c r="DD55" s="501"/>
      <c r="DE55" s="501" t="str">
        <f>IF(V55="","",V55)</f>
        <v>вода</v>
      </c>
      <c r="DF55" s="501"/>
      <c r="DG55" s="501"/>
      <c r="DH55" s="1156">
        <v>21</v>
      </c>
    </row>
    <row customHeight="1" ht="11.549999999999999">
      <c r="A56" s="1268" t="s">
        <v>182</v>
      </c>
      <c r="B56" s="1268" t="s">
        <v>183</v>
      </c>
      <c r="C56" s="1268" t="s">
        <v>184</v>
      </c>
      <c r="D56" s="1268" t="s">
        <v>185</v>
      </c>
      <c r="E56" s="2291"/>
      <c r="F56" s="2291"/>
      <c r="G56" s="2291"/>
      <c r="H56" s="2312"/>
      <c r="I56" s="2102"/>
      <c r="J56" s="2102"/>
      <c r="K56" s="2102"/>
      <c r="L56" s="2128" t="str">
        <f>K55&amp;".1"</f>
        <v>1.1.1.1.1.1.1.1</v>
      </c>
      <c r="M56" s="1311"/>
      <c r="Q56" s="2258"/>
      <c r="R56" s="2258"/>
      <c r="S56" s="519">
        <v>1</v>
      </c>
      <c r="T56" s="358"/>
      <c r="U56" s="1337" t="str">
        <f>$L56</f>
        <v>1.1.1.1.1.1.1.1</v>
      </c>
      <c r="V56" s="1392"/>
      <c r="W56" s="301"/>
      <c r="X56" s="326"/>
      <c r="Y56" s="752"/>
      <c r="Z56" s="752"/>
      <c r="AA56" s="752"/>
      <c r="AB56" s="1406"/>
      <c r="AC56" s="2310"/>
      <c r="AD56" s="2108"/>
      <c r="AE56" s="2310"/>
      <c r="AF56" s="2108"/>
      <c r="AG56" s="1408"/>
      <c r="AH56" s="752">
        <v>38.96</v>
      </c>
      <c r="AI56" s="752"/>
      <c r="AJ56" s="752"/>
      <c r="AK56" s="1258"/>
      <c r="AL56" s="2310"/>
      <c r="AM56" s="2108"/>
      <c r="AN56" s="2310"/>
      <c r="AO56" s="2108"/>
      <c r="AP56" s="326"/>
      <c r="AQ56" s="752">
        <v>53.82</v>
      </c>
      <c r="AR56" s="752"/>
      <c r="AS56" s="752"/>
      <c r="AT56" s="1406"/>
      <c r="AU56" s="2310"/>
      <c r="AV56" s="2108"/>
      <c r="AW56" s="2310"/>
      <c r="AX56" s="2108"/>
      <c r="AY56" s="326"/>
      <c r="AZ56" s="752">
        <v>0</v>
      </c>
      <c r="BA56" s="752"/>
      <c r="BB56" s="752"/>
      <c r="BC56" s="1406"/>
      <c r="BD56" s="2310"/>
      <c r="BE56" s="2108"/>
      <c r="BF56" s="2310"/>
      <c r="BG56" s="2108"/>
      <c r="BH56" s="326"/>
      <c r="BI56" s="752">
        <v>0</v>
      </c>
      <c r="BJ56" s="752"/>
      <c r="BK56" s="752"/>
      <c r="BL56" s="1406"/>
      <c r="BM56" s="2310"/>
      <c r="BN56" s="2108"/>
      <c r="BO56" s="2310"/>
      <c r="BP56" s="2108"/>
      <c r="BQ56" s="326"/>
      <c r="BR56" s="752">
        <v>39.51</v>
      </c>
      <c r="BS56" s="752"/>
      <c r="BT56" s="752"/>
      <c r="BU56" s="1406"/>
      <c r="BV56" s="2310"/>
      <c r="BW56" s="2108"/>
      <c r="BX56" s="2310"/>
      <c r="BY56" s="2108"/>
      <c r="BZ56" s="326"/>
      <c r="CA56" s="752">
        <v>39.82</v>
      </c>
      <c r="CB56" s="752"/>
      <c r="CC56" s="752"/>
      <c r="CD56" s="1406"/>
      <c r="CE56" s="2310"/>
      <c r="CF56" s="2108"/>
      <c r="CG56" s="2310"/>
      <c r="CH56" s="2108"/>
      <c r="CI56" s="326"/>
      <c r="CJ56" s="752">
        <v>39.82</v>
      </c>
      <c r="CK56" s="752"/>
      <c r="CL56" s="752"/>
      <c r="CM56" s="1406"/>
      <c r="CN56" s="2310"/>
      <c r="CO56" s="2108"/>
      <c r="CP56" s="2310"/>
      <c r="CQ56" s="2108"/>
      <c r="CR56" s="326"/>
      <c r="CS56" s="752">
        <v>41.41</v>
      </c>
      <c r="CT56" s="752"/>
      <c r="CU56" s="752"/>
      <c r="CV56" s="1406"/>
      <c r="CW56" s="2310"/>
      <c r="CX56" s="2108"/>
      <c r="CY56" s="2310"/>
      <c r="CZ56" s="2108"/>
      <c r="DA56" s="1349"/>
      <c r="DB56" s="2254" t="s">
        <v>478</v>
      </c>
      <c r="DC56" s="512">
        <f>STRCHECKDATE(X58:DA58)</f>
      </c>
      <c r="DD56" s="501"/>
      <c r="DE56" s="501" t="str">
        <f>IF(V56="","",V56)</f>
        <v/>
      </c>
      <c r="DF56" s="501"/>
      <c r="DG56" s="501"/>
      <c r="DH56" s="1156">
        <v>11</v>
      </c>
    </row>
    <row customHeight="1" ht="0">
      <c r="A57" s="1268" t="s">
        <v>182</v>
      </c>
      <c r="B57" s="1268" t="s">
        <v>183</v>
      </c>
      <c r="C57" s="1268" t="s">
        <v>184</v>
      </c>
      <c r="D57" s="1268" t="s">
        <v>185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45658-45838</v>
      </c>
      <c r="AL57" s="2310"/>
      <c r="AM57" s="2108"/>
      <c r="AN57" s="2310"/>
      <c r="AO57" s="2108"/>
      <c r="AP57" s="326"/>
      <c r="AQ57" s="326"/>
      <c r="AR57" s="326"/>
      <c r="AS57" s="326"/>
      <c r="AT57" s="1407" t="str">
        <f>AU55&amp;"-"&amp;AW55</f>
        <v>45839-46022</v>
      </c>
      <c r="AU57" s="2310"/>
      <c r="AV57" s="2108"/>
      <c r="AW57" s="2310"/>
      <c r="AX57" s="2108"/>
      <c r="AY57" s="326"/>
      <c r="AZ57" s="326"/>
      <c r="BA57" s="326"/>
      <c r="BB57" s="326"/>
      <c r="BC57" s="1407" t="str">
        <f>BD55&amp;"-"&amp;BF55</f>
        <v>46023-46295</v>
      </c>
      <c r="BD57" s="2310"/>
      <c r="BE57" s="2108"/>
      <c r="BF57" s="2310"/>
      <c r="BG57" s="2108"/>
      <c r="BH57" s="326"/>
      <c r="BI57" s="326"/>
      <c r="BJ57" s="326"/>
      <c r="BK57" s="326"/>
      <c r="BL57" s="1407" t="str">
        <f>BM55&amp;"-"&amp;BO55</f>
        <v>46296-46387</v>
      </c>
      <c r="BM57" s="2310"/>
      <c r="BN57" s="2108"/>
      <c r="BO57" s="2310"/>
      <c r="BP57" s="2108"/>
      <c r="BQ57" s="326"/>
      <c r="BR57" s="326"/>
      <c r="BS57" s="326"/>
      <c r="BT57" s="326"/>
      <c r="BU57" s="1407" t="str">
        <f>BV55&amp;"-"&amp;BX55</f>
        <v>46388-46568</v>
      </c>
      <c r="BV57" s="2310"/>
      <c r="BW57" s="2108"/>
      <c r="BX57" s="2310"/>
      <c r="BY57" s="2108"/>
      <c r="BZ57" s="326"/>
      <c r="CA57" s="326"/>
      <c r="CB57" s="326"/>
      <c r="CC57" s="326"/>
      <c r="CD57" s="1407" t="str">
        <f>CE55&amp;"-"&amp;CG55</f>
        <v>46569-46752</v>
      </c>
      <c r="CE57" s="2310"/>
      <c r="CF57" s="2108"/>
      <c r="CG57" s="2310"/>
      <c r="CH57" s="2108"/>
      <c r="CI57" s="326"/>
      <c r="CJ57" s="326"/>
      <c r="CK57" s="326"/>
      <c r="CL57" s="326"/>
      <c r="CM57" s="1407" t="str">
        <f>CN55&amp;"-"&amp;CP55</f>
        <v>46753-46934</v>
      </c>
      <c r="CN57" s="2310"/>
      <c r="CO57" s="2108"/>
      <c r="CP57" s="2310"/>
      <c r="CQ57" s="2108"/>
      <c r="CR57" s="326"/>
      <c r="CS57" s="326"/>
      <c r="CT57" s="326"/>
      <c r="CU57" s="326"/>
      <c r="CV57" s="1407" t="str">
        <f>CW55&amp;"-"&amp;CY55</f>
        <v>46935-47118</v>
      </c>
      <c r="CW57" s="2310"/>
      <c r="CX57" s="2108"/>
      <c r="CY57" s="2310"/>
      <c r="CZ57" s="2108"/>
      <c r="DA57" s="1350"/>
      <c r="DB57" s="2255"/>
      <c r="DD57" s="501"/>
      <c r="DE57" s="501" t="str">
        <f>IF(V57="","",V57)</f>
        <v/>
      </c>
      <c r="DF57" s="501"/>
      <c r="DG57" s="501"/>
      <c r="DH57" s="1156">
        <v>0</v>
      </c>
    </row>
    <row customHeight="1" ht="11.549999999999999">
      <c r="A58" s="1268" t="s">
        <v>182</v>
      </c>
      <c r="B58" s="1268" t="s">
        <v>183</v>
      </c>
      <c r="C58" s="1268" t="s">
        <v>184</v>
      </c>
      <c r="D58" s="1268" t="s">
        <v>185</v>
      </c>
      <c r="E58" s="2291"/>
      <c r="F58" s="2291"/>
      <c r="G58" s="2291"/>
      <c r="H58" s="2312"/>
      <c r="I58" s="2102"/>
      <c r="J58" s="2102"/>
      <c r="K58" s="2128"/>
      <c r="L58" s="1268"/>
      <c r="M58" s="1311"/>
      <c r="Q58" s="2258"/>
      <c r="R58" s="2258"/>
      <c r="S58" s="1332"/>
      <c r="T58" s="357"/>
      <c r="U58" s="1279"/>
      <c r="V58" s="289" t="s">
        <v>479</v>
      </c>
      <c r="W58" s="368"/>
      <c r="X58" s="368"/>
      <c r="Y58" s="368"/>
      <c r="Z58" s="368"/>
      <c r="AA58" s="368"/>
      <c r="AB58" s="368"/>
      <c r="AC58" s="2310"/>
      <c r="AD58" s="2108"/>
      <c r="AE58" s="2310"/>
      <c r="AF58" s="2108"/>
      <c r="AG58" s="368"/>
      <c r="AH58" s="368"/>
      <c r="AI58" s="368"/>
      <c r="AJ58" s="368"/>
      <c r="AK58" s="368"/>
      <c r="AL58" s="2310"/>
      <c r="AM58" s="2108"/>
      <c r="AN58" s="2310"/>
      <c r="AO58" s="2108"/>
      <c r="AP58" s="2796"/>
      <c r="AQ58" s="2797"/>
      <c r="AR58" s="2798"/>
      <c r="AS58" s="2799"/>
      <c r="AT58" s="2800"/>
      <c r="AU58" s="2310"/>
      <c r="AV58" s="2108"/>
      <c r="AW58" s="2310"/>
      <c r="AX58" s="2108"/>
      <c r="AY58" s="2801"/>
      <c r="AZ58" s="2802"/>
      <c r="BA58" s="2803"/>
      <c r="BB58" s="2804"/>
      <c r="BC58" s="2805"/>
      <c r="BD58" s="2310"/>
      <c r="BE58" s="2108"/>
      <c r="BF58" s="2310"/>
      <c r="BG58" s="2108"/>
      <c r="BH58" s="2806"/>
      <c r="BI58" s="2807"/>
      <c r="BJ58" s="2808"/>
      <c r="BK58" s="2809"/>
      <c r="BL58" s="2810"/>
      <c r="BM58" s="2310"/>
      <c r="BN58" s="2108"/>
      <c r="BO58" s="2310"/>
      <c r="BP58" s="2108"/>
      <c r="BQ58" s="2811"/>
      <c r="BR58" s="2812"/>
      <c r="BS58" s="2813"/>
      <c r="BT58" s="2814"/>
      <c r="BU58" s="2815"/>
      <c r="BV58" s="2310"/>
      <c r="BW58" s="2108"/>
      <c r="BX58" s="2310"/>
      <c r="BY58" s="2108"/>
      <c r="BZ58" s="2816"/>
      <c r="CA58" s="2817"/>
      <c r="CB58" s="2818"/>
      <c r="CC58" s="2819"/>
      <c r="CD58" s="2820"/>
      <c r="CE58" s="2310"/>
      <c r="CF58" s="2108"/>
      <c r="CG58" s="2310"/>
      <c r="CH58" s="2108"/>
      <c r="CI58" s="4076"/>
      <c r="CJ58" s="4077"/>
      <c r="CK58" s="4078"/>
      <c r="CL58" s="4079"/>
      <c r="CM58" s="4080"/>
      <c r="CN58" s="2310"/>
      <c r="CO58" s="2108"/>
      <c r="CP58" s="2310"/>
      <c r="CQ58" s="2108"/>
      <c r="CR58" s="4081"/>
      <c r="CS58" s="4082"/>
      <c r="CT58" s="4083"/>
      <c r="CU58" s="4084"/>
      <c r="CV58" s="4085"/>
      <c r="CW58" s="2310"/>
      <c r="CX58" s="2108"/>
      <c r="CY58" s="2310"/>
      <c r="CZ58" s="2108"/>
      <c r="DA58" s="325"/>
      <c r="DB58" s="2255"/>
      <c r="DD58" s="501"/>
      <c r="DE58" s="501" t="str">
        <f>IF(V58="","",V58)</f>
        <v>Добавить наименование поставщика</v>
      </c>
      <c r="DF58" s="501"/>
      <c r="DG58" s="501"/>
      <c r="DH58" s="1156">
        <v>11</v>
      </c>
    </row>
    <row customHeight="1" ht="11.549999999999999">
      <c r="A59" s="1268" t="s">
        <v>182</v>
      </c>
      <c r="B59" s="1268" t="s">
        <v>183</v>
      </c>
      <c r="C59" s="1268" t="s">
        <v>184</v>
      </c>
      <c r="D59" s="1268" t="s">
        <v>185</v>
      </c>
      <c r="E59" s="2291"/>
      <c r="F59" s="2291"/>
      <c r="G59" s="2291"/>
      <c r="H59" s="2312"/>
      <c r="I59" s="2102"/>
      <c r="J59" s="2128"/>
      <c r="K59" s="1268"/>
      <c r="L59" s="1268"/>
      <c r="M59" s="1311"/>
      <c r="Q59" s="2258"/>
      <c r="R59" s="2258"/>
      <c r="S59" s="1332"/>
      <c r="T59" s="357"/>
      <c r="U59" s="1279"/>
      <c r="V59" s="288" t="s">
        <v>440</v>
      </c>
      <c r="W59" s="368"/>
      <c r="X59" s="368"/>
      <c r="Y59" s="368"/>
      <c r="Z59" s="368"/>
      <c r="AA59" s="368"/>
      <c r="AB59" s="368"/>
      <c r="AC59" s="1409"/>
      <c r="AD59" s="1409"/>
      <c r="AE59" s="1409"/>
      <c r="AF59" s="1409"/>
      <c r="AG59" s="368"/>
      <c r="AH59" s="368"/>
      <c r="AI59" s="368"/>
      <c r="AJ59" s="368"/>
      <c r="AK59" s="368"/>
      <c r="AL59" s="368"/>
      <c r="AM59" s="368"/>
      <c r="AN59" s="368"/>
      <c r="AO59" s="368"/>
      <c r="AP59" s="2821"/>
      <c r="AQ59" s="2822"/>
      <c r="AR59" s="2823"/>
      <c r="AS59" s="2824"/>
      <c r="AT59" s="2825"/>
      <c r="AU59" s="2826"/>
      <c r="AV59" s="2827"/>
      <c r="AW59" s="2828"/>
      <c r="AX59" s="2829"/>
      <c r="AY59" s="2830"/>
      <c r="AZ59" s="2831"/>
      <c r="BA59" s="2832"/>
      <c r="BB59" s="2833"/>
      <c r="BC59" s="2834"/>
      <c r="BD59" s="2835"/>
      <c r="BE59" s="2836"/>
      <c r="BF59" s="2837"/>
      <c r="BG59" s="2838"/>
      <c r="BH59" s="2839"/>
      <c r="BI59" s="2840"/>
      <c r="BJ59" s="2841"/>
      <c r="BK59" s="2842"/>
      <c r="BL59" s="2843"/>
      <c r="BM59" s="2844"/>
      <c r="BN59" s="2845"/>
      <c r="BO59" s="2846"/>
      <c r="BP59" s="2847"/>
      <c r="BQ59" s="2848"/>
      <c r="BR59" s="2849"/>
      <c r="BS59" s="2850"/>
      <c r="BT59" s="2851"/>
      <c r="BU59" s="2852"/>
      <c r="BV59" s="2853"/>
      <c r="BW59" s="2854"/>
      <c r="BX59" s="2855"/>
      <c r="BY59" s="2856"/>
      <c r="BZ59" s="2857"/>
      <c r="CA59" s="2858"/>
      <c r="CB59" s="2859"/>
      <c r="CC59" s="2860"/>
      <c r="CD59" s="2861"/>
      <c r="CE59" s="2862"/>
      <c r="CF59" s="2863"/>
      <c r="CG59" s="2864"/>
      <c r="CH59" s="4086"/>
      <c r="CI59" s="4087"/>
      <c r="CJ59" s="4088"/>
      <c r="CK59" s="4089"/>
      <c r="CL59" s="4090"/>
      <c r="CM59" s="4091"/>
      <c r="CN59" s="4092"/>
      <c r="CO59" s="4093"/>
      <c r="CP59" s="4094"/>
      <c r="CQ59" s="4095"/>
      <c r="CR59" s="4096"/>
      <c r="CS59" s="4097"/>
      <c r="CT59" s="4098"/>
      <c r="CU59" s="4099"/>
      <c r="CV59" s="4100"/>
      <c r="CW59" s="4101"/>
      <c r="CX59" s="4102"/>
      <c r="CY59" s="4103"/>
      <c r="CZ59" s="4104"/>
      <c r="DA59" s="325"/>
      <c r="DB59" s="2256"/>
      <c r="DD59" s="501"/>
      <c r="DE59" s="501" t="str">
        <f>IF(V59="","",V59)</f>
        <v>Добавить вид теплоносителя (параметры теплоносителя)</v>
      </c>
      <c r="DF59" s="501"/>
      <c r="DG59" s="501"/>
      <c r="DH59" s="1156">
        <v>11</v>
      </c>
    </row>
    <row customHeight="1" ht="11.549999999999999">
      <c r="A60" s="1268" t="s">
        <v>182</v>
      </c>
      <c r="B60" s="1268" t="s">
        <v>183</v>
      </c>
      <c r="C60" s="1268" t="s">
        <v>184</v>
      </c>
      <c r="D60" s="1268" t="s">
        <v>185</v>
      </c>
      <c r="E60" s="2291"/>
      <c r="F60" s="2291"/>
      <c r="G60" s="2291"/>
      <c r="H60" s="2312"/>
      <c r="I60" s="2128"/>
      <c r="J60" s="1268"/>
      <c r="K60" s="1268"/>
      <c r="L60" s="1268"/>
      <c r="M60" s="1311"/>
      <c r="Q60" s="2258"/>
      <c r="R60" s="1332"/>
      <c r="S60" s="1332"/>
      <c r="T60" s="357"/>
      <c r="U60" s="1279"/>
      <c r="V60" s="366" t="s">
        <v>441</v>
      </c>
      <c r="W60" s="368"/>
      <c r="X60" s="368"/>
      <c r="Y60" s="368"/>
      <c r="Z60" s="368"/>
      <c r="AA60" s="368"/>
      <c r="AB60" s="368"/>
      <c r="AC60" s="368"/>
      <c r="AD60" s="368"/>
      <c r="AE60" s="368"/>
      <c r="AF60" s="367"/>
      <c r="AG60" s="368"/>
      <c r="AH60" s="368"/>
      <c r="AI60" s="368"/>
      <c r="AJ60" s="368"/>
      <c r="AK60" s="368"/>
      <c r="AL60" s="368"/>
      <c r="AM60" s="368"/>
      <c r="AN60" s="368"/>
      <c r="AO60" s="367"/>
      <c r="AP60" s="2866"/>
      <c r="AQ60" s="2867"/>
      <c r="AR60" s="2868"/>
      <c r="AS60" s="2869"/>
      <c r="AT60" s="2870"/>
      <c r="AU60" s="2871"/>
      <c r="AV60" s="2872"/>
      <c r="AW60" s="2873"/>
      <c r="AX60" s="2874"/>
      <c r="AY60" s="2875"/>
      <c r="AZ60" s="2876"/>
      <c r="BA60" s="2877"/>
      <c r="BB60" s="2878"/>
      <c r="BC60" s="2879"/>
      <c r="BD60" s="2880"/>
      <c r="BE60" s="2881"/>
      <c r="BF60" s="2882"/>
      <c r="BG60" s="2883"/>
      <c r="BH60" s="2884"/>
      <c r="BI60" s="2885"/>
      <c r="BJ60" s="2886"/>
      <c r="BK60" s="2887"/>
      <c r="BL60" s="2888"/>
      <c r="BM60" s="2889"/>
      <c r="BN60" s="2890"/>
      <c r="BO60" s="2891"/>
      <c r="BP60" s="2892"/>
      <c r="BQ60" s="2893"/>
      <c r="BR60" s="2894"/>
      <c r="BS60" s="2895"/>
      <c r="BT60" s="2896"/>
      <c r="BU60" s="2897"/>
      <c r="BV60" s="2898"/>
      <c r="BW60" s="2899"/>
      <c r="BX60" s="2900"/>
      <c r="BY60" s="2901"/>
      <c r="BZ60" s="2902"/>
      <c r="CA60" s="2903"/>
      <c r="CB60" s="2904"/>
      <c r="CC60" s="2905"/>
      <c r="CD60" s="2906"/>
      <c r="CE60" s="2907"/>
      <c r="CF60" s="2908"/>
      <c r="CG60" s="2909"/>
      <c r="CH60" s="4105"/>
      <c r="CI60" s="4106"/>
      <c r="CJ60" s="4107"/>
      <c r="CK60" s="4108"/>
      <c r="CL60" s="4109"/>
      <c r="CM60" s="4110"/>
      <c r="CN60" s="4111"/>
      <c r="CO60" s="4112"/>
      <c r="CP60" s="4113"/>
      <c r="CQ60" s="4114"/>
      <c r="CR60" s="4115"/>
      <c r="CS60" s="4116"/>
      <c r="CT60" s="4117"/>
      <c r="CU60" s="4118"/>
      <c r="CV60" s="4119"/>
      <c r="CW60" s="4120"/>
      <c r="CX60" s="4121"/>
      <c r="CY60" s="4122"/>
      <c r="CZ60" s="4123"/>
      <c r="DA60" s="368"/>
      <c r="DB60" s="304"/>
      <c r="DD60" s="501"/>
      <c r="DE60" s="501" t="str">
        <f>IF(V60="","",V60)</f>
        <v>Добавить группу потребителей</v>
      </c>
      <c r="DF60" s="501"/>
      <c r="DG60" s="501"/>
      <c r="DH60" s="1156">
        <v>11</v>
      </c>
    </row>
    <row customHeight="1" ht="0">
      <c r="A61" s="1268" t="s">
        <v>182</v>
      </c>
      <c r="B61" s="1268" t="s">
        <v>183</v>
      </c>
      <c r="C61" s="1268" t="s">
        <v>184</v>
      </c>
      <c r="D61" s="1268" t="s">
        <v>185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D61" s="1389"/>
      <c r="BE61" s="1389"/>
      <c r="BF61" s="1389"/>
      <c r="BG61" s="1389"/>
      <c r="BH61" s="1389"/>
      <c r="BI61" s="1389"/>
      <c r="BJ61" s="1389"/>
      <c r="BK61" s="1389"/>
      <c r="BL61" s="1389"/>
      <c r="BM61" s="1389"/>
      <c r="BN61" s="1389"/>
      <c r="BO61" s="1389"/>
      <c r="BP61" s="1389"/>
      <c r="BQ61" s="1389"/>
      <c r="BR61" s="1389"/>
      <c r="BS61" s="1389"/>
      <c r="BT61" s="1389"/>
      <c r="BU61" s="1389"/>
      <c r="BV61" s="1389"/>
      <c r="BW61" s="1389"/>
      <c r="BX61" s="1389"/>
      <c r="BY61" s="1389"/>
      <c r="BZ61" s="1389"/>
      <c r="CA61" s="1389"/>
      <c r="CB61" s="1389"/>
      <c r="CC61" s="1389"/>
      <c r="CD61" s="1389"/>
      <c r="CE61" s="1389"/>
      <c r="CF61" s="1389"/>
      <c r="CG61" s="1389"/>
      <c r="CH61" s="4061"/>
      <c r="CI61" s="1389"/>
      <c r="CJ61" s="1389"/>
      <c r="CK61" s="1389"/>
      <c r="CL61" s="1389"/>
      <c r="CM61" s="1389"/>
      <c r="CN61" s="1389"/>
      <c r="CO61" s="1389"/>
      <c r="CP61" s="1389"/>
      <c r="CQ61" s="1389"/>
      <c r="CR61" s="1389"/>
      <c r="CS61" s="1389"/>
      <c r="CT61" s="1389"/>
      <c r="CU61" s="1389"/>
      <c r="CV61" s="1389"/>
      <c r="CW61" s="1389"/>
      <c r="CX61" s="1389"/>
      <c r="CY61" s="1389"/>
      <c r="CZ61" s="1389"/>
      <c r="DA61" s="1389"/>
      <c r="DB61" s="1390"/>
      <c r="DD61" s="501"/>
      <c r="DE61" s="501" t="str">
        <f>IF(V61="","",V61)</f>
        <v/>
      </c>
      <c r="DF61" s="501"/>
      <c r="DG61" s="501"/>
      <c r="DH61" s="1156">
        <v>0</v>
      </c>
    </row>
    <row s="1851" customFormat="1" customHeight="1" ht="21">
      <c r="A62" s="1975"/>
      <c r="B62" s="1975"/>
      <c r="C62" s="1975"/>
      <c r="D62" s="1975" t="s">
        <v>188</v>
      </c>
      <c r="E62" s="2312"/>
      <c r="F62" s="2312"/>
      <c r="G62" s="2312"/>
      <c r="H62" s="2311" t="s">
        <v>114</v>
      </c>
      <c r="I62" s="1975"/>
      <c r="J62" s="1975"/>
      <c r="K62" s="1975"/>
      <c r="L62" s="1975"/>
      <c r="M62" s="2183"/>
      <c r="N62" s="2408"/>
      <c r="O62" s="2408"/>
      <c r="P62" s="2408"/>
      <c r="Q62" s="355"/>
      <c r="R62" s="353"/>
      <c r="S62" s="1636"/>
      <c r="T62" s="354"/>
      <c r="U62" s="2274" t="str">
        <f>INDEX(PT_DIFFERENTIATION_NUM_IST_TE,MATCH(D62,PT_DIFFERENTIATION_IST_TE_ID,0))</f>
        <v>1.1.1.2</v>
      </c>
      <c r="V62" s="311" t="s">
        <v>430</v>
      </c>
      <c r="W62" s="301"/>
      <c r="X62" s="2243"/>
      <c r="Y62" s="2244"/>
      <c r="Z62" s="2244"/>
      <c r="AA62" s="2244"/>
      <c r="AB62" s="2244"/>
      <c r="AC62" s="2244"/>
      <c r="AD62" s="2244"/>
      <c r="AE62" s="2244"/>
      <c r="AF62" s="2245"/>
      <c r="AG62" s="2243" t="str">
        <f>INDEX(PT_DIFFERENTIATION_IST_TE,MATCH(D62,PT_DIFFERENTIATION_IST_TE_ID,0))</f>
        <v>муниципальный округ г. Оленегорск с подведомственной территорией (г. Оленегорск)- потребители, присоединенные к тепловым сетям АО "МЭС"</v>
      </c>
      <c r="AH62" s="2244"/>
      <c r="AI62" s="2244"/>
      <c r="AJ62" s="2244"/>
      <c r="AK62" s="2244"/>
      <c r="AL62" s="2244"/>
      <c r="AM62" s="2244"/>
      <c r="AN62" s="2244"/>
      <c r="AO62" s="2244"/>
      <c r="AP62" s="2243"/>
      <c r="AQ62" s="2244"/>
      <c r="AR62" s="2244"/>
      <c r="AS62" s="2244"/>
      <c r="AT62" s="2244"/>
      <c r="AU62" s="2244"/>
      <c r="AV62" s="2244"/>
      <c r="AW62" s="2244"/>
      <c r="AX62" s="2245"/>
      <c r="AY62" s="2243"/>
      <c r="AZ62" s="2244"/>
      <c r="BA62" s="2244"/>
      <c r="BB62" s="2244"/>
      <c r="BC62" s="2244"/>
      <c r="BD62" s="2244"/>
      <c r="BE62" s="2244"/>
      <c r="BF62" s="2244"/>
      <c r="BG62" s="2245"/>
      <c r="BH62" s="2243"/>
      <c r="BI62" s="2244"/>
      <c r="BJ62" s="2244"/>
      <c r="BK62" s="2244"/>
      <c r="BL62" s="2244"/>
      <c r="BM62" s="2244"/>
      <c r="BN62" s="2244"/>
      <c r="BO62" s="2244"/>
      <c r="BP62" s="2245"/>
      <c r="BQ62" s="2243"/>
      <c r="BR62" s="2244"/>
      <c r="BS62" s="2244"/>
      <c r="BT62" s="2244"/>
      <c r="BU62" s="2244"/>
      <c r="BV62" s="2244"/>
      <c r="BW62" s="2244"/>
      <c r="BX62" s="2244"/>
      <c r="BY62" s="2245"/>
      <c r="BZ62" s="2243"/>
      <c r="CA62" s="2244"/>
      <c r="CB62" s="2244"/>
      <c r="CC62" s="2244"/>
      <c r="CD62" s="2244"/>
      <c r="CE62" s="2244"/>
      <c r="CF62" s="2244"/>
      <c r="CG62" s="2244"/>
      <c r="CH62" s="4009"/>
      <c r="CI62" s="2243"/>
      <c r="CJ62" s="2244"/>
      <c r="CK62" s="2244"/>
      <c r="CL62" s="2244"/>
      <c r="CM62" s="2244"/>
      <c r="CN62" s="2244"/>
      <c r="CO62" s="2244"/>
      <c r="CP62" s="2244"/>
      <c r="CQ62" s="2245"/>
      <c r="CR62" s="2243"/>
      <c r="CS62" s="2244"/>
      <c r="CT62" s="2244"/>
      <c r="CU62" s="2244"/>
      <c r="CV62" s="2244"/>
      <c r="CW62" s="2244"/>
      <c r="CX62" s="2244"/>
      <c r="CY62" s="2244"/>
      <c r="CZ62" s="2245"/>
      <c r="DA62" s="2245"/>
      <c r="DB62" s="1259" t="s">
        <v>431</v>
      </c>
      <c r="DC62" s="1643"/>
      <c r="DD62" s="1625"/>
      <c r="DE62" s="1625" t="str">
        <f>IF(V62="","",V62)</f>
        <v>Источник тепловой энергии  </v>
      </c>
      <c r="DF62" s="1625"/>
      <c r="DG62" s="1625"/>
      <c r="DH62" s="1636">
        <v>0</v>
      </c>
    </row>
    <row s="1851" customFormat="1" customHeight="1" ht="14.25">
      <c r="A63" s="1975"/>
      <c r="B63" s="1975"/>
      <c r="C63" s="1975"/>
      <c r="D63" s="1975"/>
      <c r="E63" s="2312"/>
      <c r="F63" s="2312"/>
      <c r="G63" s="2312"/>
      <c r="H63" s="2312">
        <v>1</v>
      </c>
      <c r="I63" s="2313" t="str">
        <f>U62&amp;".1"</f>
        <v>1.1.1.2.1</v>
      </c>
      <c r="J63" s="1975"/>
      <c r="K63" s="1975"/>
      <c r="L63" s="1975"/>
      <c r="M63" s="2183" t="s">
        <v>432</v>
      </c>
      <c r="N63" s="1636"/>
      <c r="O63" s="2398"/>
      <c r="P63" s="2398"/>
      <c r="Q63" s="2375">
        <v>1</v>
      </c>
      <c r="R63" s="2375"/>
      <c r="S63" s="2375"/>
      <c r="T63" s="357"/>
      <c r="U63" s="2305"/>
      <c r="V63" s="1384"/>
      <c r="W63" s="1385"/>
      <c r="X63" s="2297"/>
      <c r="Y63" s="2298"/>
      <c r="Z63" s="2298"/>
      <c r="AA63" s="2298"/>
      <c r="AB63" s="2298"/>
      <c r="AC63" s="2298"/>
      <c r="AD63" s="2298"/>
      <c r="AE63" s="2298"/>
      <c r="AF63" s="2299"/>
      <c r="AG63" s="2297"/>
      <c r="AH63" s="2298"/>
      <c r="AI63" s="2298"/>
      <c r="AJ63" s="2298"/>
      <c r="AK63" s="2298"/>
      <c r="AL63" s="2298"/>
      <c r="AM63" s="2298"/>
      <c r="AN63" s="2298"/>
      <c r="AO63" s="2298"/>
      <c r="AP63" s="2297"/>
      <c r="AQ63" s="2298"/>
      <c r="AR63" s="2298"/>
      <c r="AS63" s="2298"/>
      <c r="AT63" s="2298"/>
      <c r="AU63" s="2298"/>
      <c r="AV63" s="2298"/>
      <c r="AW63" s="2298"/>
      <c r="AX63" s="2299"/>
      <c r="AY63" s="2297"/>
      <c r="AZ63" s="2298"/>
      <c r="BA63" s="2298"/>
      <c r="BB63" s="2298"/>
      <c r="BC63" s="2298"/>
      <c r="BD63" s="2298"/>
      <c r="BE63" s="2298"/>
      <c r="BF63" s="2298"/>
      <c r="BG63" s="2299"/>
      <c r="BH63" s="2297"/>
      <c r="BI63" s="2298"/>
      <c r="BJ63" s="2298"/>
      <c r="BK63" s="2298"/>
      <c r="BL63" s="2298"/>
      <c r="BM63" s="2298"/>
      <c r="BN63" s="2298"/>
      <c r="BO63" s="2298"/>
      <c r="BP63" s="2299"/>
      <c r="BQ63" s="2297"/>
      <c r="BR63" s="2298"/>
      <c r="BS63" s="2298"/>
      <c r="BT63" s="2298"/>
      <c r="BU63" s="2298"/>
      <c r="BV63" s="2298"/>
      <c r="BW63" s="2298"/>
      <c r="BX63" s="2298"/>
      <c r="BY63" s="2299"/>
      <c r="BZ63" s="2297"/>
      <c r="CA63" s="2298"/>
      <c r="CB63" s="2298"/>
      <c r="CC63" s="2298"/>
      <c r="CD63" s="2298"/>
      <c r="CE63" s="2298"/>
      <c r="CF63" s="2298"/>
      <c r="CG63" s="2298"/>
      <c r="CH63" s="4010"/>
      <c r="CI63" s="2297"/>
      <c r="CJ63" s="2298"/>
      <c r="CK63" s="2298"/>
      <c r="CL63" s="2298"/>
      <c r="CM63" s="2298"/>
      <c r="CN63" s="2298"/>
      <c r="CO63" s="2298"/>
      <c r="CP63" s="2298"/>
      <c r="CQ63" s="2299"/>
      <c r="CR63" s="2297"/>
      <c r="CS63" s="2298"/>
      <c r="CT63" s="2298"/>
      <c r="CU63" s="2298"/>
      <c r="CV63" s="2298"/>
      <c r="CW63" s="2298"/>
      <c r="CX63" s="2298"/>
      <c r="CY63" s="2298"/>
      <c r="CZ63" s="2299"/>
      <c r="DA63" s="2299"/>
      <c r="DB63" s="1386"/>
      <c r="DC63" s="1643"/>
      <c r="DD63" s="1625"/>
      <c r="DE63" s="1625" t="str">
        <f>IF(V63="","",V63)</f>
        <v/>
      </c>
      <c r="DF63" s="1625"/>
      <c r="DG63" s="1625"/>
      <c r="DH63" s="1636">
        <v>0</v>
      </c>
    </row>
    <row s="1851" customFormat="1" customHeight="1" ht="21">
      <c r="A64" s="1975"/>
      <c r="B64" s="1975"/>
      <c r="C64" s="1975"/>
      <c r="D64" s="1975"/>
      <c r="E64" s="2312"/>
      <c r="F64" s="2312"/>
      <c r="G64" s="2312"/>
      <c r="H64" s="2312">
        <v>1</v>
      </c>
      <c r="I64" s="2263"/>
      <c r="J64" s="2313" t="str">
        <f>I63&amp;".1"</f>
        <v>1.1.1.2.1.1</v>
      </c>
      <c r="K64" s="1975"/>
      <c r="L64" s="1975"/>
      <c r="M64" s="2183" t="s">
        <v>435</v>
      </c>
      <c r="N64" s="1636"/>
      <c r="O64" s="1636"/>
      <c r="P64" s="2398"/>
      <c r="Q64" s="2375"/>
      <c r="R64" s="2375">
        <v>1</v>
      </c>
      <c r="S64" s="1643"/>
      <c r="T64" s="358"/>
      <c r="U64" s="2274" t="str">
        <f>$J64</f>
        <v>1.1.1.2.1.1</v>
      </c>
      <c r="V64" s="287" t="s">
        <v>436</v>
      </c>
      <c r="W64" s="301"/>
      <c r="X64" s="2246"/>
      <c r="Y64" s="2247"/>
      <c r="Z64" s="2247"/>
      <c r="AA64" s="2247"/>
      <c r="AB64" s="2247"/>
      <c r="AC64" s="2236"/>
      <c r="AD64" s="2236"/>
      <c r="AE64" s="2236"/>
      <c r="AF64" s="2309"/>
      <c r="AG64" s="2246" t="s">
        <v>489</v>
      </c>
      <c r="AH64" s="2247"/>
      <c r="AI64" s="2247"/>
      <c r="AJ64" s="2247"/>
      <c r="AK64" s="2247"/>
      <c r="AL64" s="2247"/>
      <c r="AM64" s="2247"/>
      <c r="AN64" s="2247"/>
      <c r="AO64" s="2247"/>
      <c r="AP64" s="2246"/>
      <c r="AQ64" s="2247"/>
      <c r="AR64" s="2247"/>
      <c r="AS64" s="2247"/>
      <c r="AT64" s="2247"/>
      <c r="AU64" s="2236"/>
      <c r="AV64" s="2236"/>
      <c r="AW64" s="2236"/>
      <c r="AX64" s="2309"/>
      <c r="AY64" s="2246"/>
      <c r="AZ64" s="2247"/>
      <c r="BA64" s="2247"/>
      <c r="BB64" s="2247"/>
      <c r="BC64" s="2247"/>
      <c r="BD64" s="2236"/>
      <c r="BE64" s="2236"/>
      <c r="BF64" s="2236"/>
      <c r="BG64" s="2309"/>
      <c r="BH64" s="2246"/>
      <c r="BI64" s="2247"/>
      <c r="BJ64" s="2247"/>
      <c r="BK64" s="2247"/>
      <c r="BL64" s="2247"/>
      <c r="BM64" s="2236"/>
      <c r="BN64" s="2236"/>
      <c r="BO64" s="2236"/>
      <c r="BP64" s="2309"/>
      <c r="BQ64" s="2246"/>
      <c r="BR64" s="2247"/>
      <c r="BS64" s="2247"/>
      <c r="BT64" s="2247"/>
      <c r="BU64" s="2247"/>
      <c r="BV64" s="2236"/>
      <c r="BW64" s="2236"/>
      <c r="BX64" s="2236"/>
      <c r="BY64" s="2309"/>
      <c r="BZ64" s="2246"/>
      <c r="CA64" s="2247"/>
      <c r="CB64" s="2247"/>
      <c r="CC64" s="2247"/>
      <c r="CD64" s="2247"/>
      <c r="CE64" s="2236"/>
      <c r="CF64" s="2236"/>
      <c r="CG64" s="2236"/>
      <c r="CH64" s="4011"/>
      <c r="CI64" s="2246"/>
      <c r="CJ64" s="2247"/>
      <c r="CK64" s="2247"/>
      <c r="CL64" s="2247"/>
      <c r="CM64" s="2247"/>
      <c r="CN64" s="2236"/>
      <c r="CO64" s="2236"/>
      <c r="CP64" s="2236"/>
      <c r="CQ64" s="2309"/>
      <c r="CR64" s="2246"/>
      <c r="CS64" s="2247"/>
      <c r="CT64" s="2247"/>
      <c r="CU64" s="2247"/>
      <c r="CV64" s="2247"/>
      <c r="CW64" s="2236"/>
      <c r="CX64" s="2236"/>
      <c r="CY64" s="2236"/>
      <c r="CZ64" s="2309"/>
      <c r="DA64" s="2248"/>
      <c r="DB64" s="1259" t="s">
        <v>437</v>
      </c>
      <c r="DC64" s="1643"/>
      <c r="DD64" s="1625"/>
      <c r="DE64" s="1625" t="str">
        <f>IF(V64="","",V64)</f>
        <v>Группа потребителей</v>
      </c>
      <c r="DF64" s="1625"/>
      <c r="DG64" s="1625"/>
      <c r="DH64" s="1636">
        <v>0</v>
      </c>
    </row>
    <row s="1851" customFormat="1" customHeight="1" ht="21">
      <c r="A65" s="1975"/>
      <c r="B65" s="1975"/>
      <c r="C65" s="1975"/>
      <c r="D65" s="1975"/>
      <c r="E65" s="2312"/>
      <c r="F65" s="2312"/>
      <c r="G65" s="2312"/>
      <c r="H65" s="2312">
        <v>1</v>
      </c>
      <c r="I65" s="2263"/>
      <c r="J65" s="2263"/>
      <c r="K65" s="2313" t="str">
        <f>J64&amp;".1"</f>
        <v>1.1.1.2.1.1.1</v>
      </c>
      <c r="L65" s="2126"/>
      <c r="M65" s="2183" t="s">
        <v>438</v>
      </c>
      <c r="N65" s="1636"/>
      <c r="O65" s="1636"/>
      <c r="P65" s="1636"/>
      <c r="Q65" s="2375"/>
      <c r="R65" s="2375"/>
      <c r="S65" s="2375">
        <v>1</v>
      </c>
      <c r="T65" s="358"/>
      <c r="U65" s="2274" t="str">
        <f>$K65</f>
        <v>1.1.1.2.1.1.1</v>
      </c>
      <c r="V65" s="1348" t="s">
        <v>490</v>
      </c>
      <c r="W65" s="301"/>
      <c r="X65" s="752"/>
      <c r="Y65" s="752"/>
      <c r="Z65" s="752"/>
      <c r="AA65" s="752"/>
      <c r="AB65" s="1406"/>
      <c r="AC65" s="2603"/>
      <c r="AD65" s="2108" t="s">
        <v>64</v>
      </c>
      <c r="AE65" s="2603"/>
      <c r="AF65" s="2108" t="s">
        <v>64</v>
      </c>
      <c r="AG65" s="1408"/>
      <c r="AH65" s="752"/>
      <c r="AI65" s="752">
        <v>0</v>
      </c>
      <c r="AJ65" s="752"/>
      <c r="AK65" s="1258"/>
      <c r="AL65" s="2603">
        <v>45658</v>
      </c>
      <c r="AM65" s="2108" t="s">
        <v>64</v>
      </c>
      <c r="AN65" s="2603">
        <v>45838</v>
      </c>
      <c r="AO65" s="2108" t="s">
        <v>64</v>
      </c>
      <c r="AP65" s="752"/>
      <c r="AQ65" s="752"/>
      <c r="AR65" s="752">
        <v>0</v>
      </c>
      <c r="AS65" s="752"/>
      <c r="AT65" s="1406"/>
      <c r="AU65" s="2603">
        <v>45839</v>
      </c>
      <c r="AV65" s="2108" t="s">
        <v>64</v>
      </c>
      <c r="AW65" s="2603">
        <v>46022</v>
      </c>
      <c r="AX65" s="2108" t="s">
        <v>64</v>
      </c>
      <c r="AY65" s="752"/>
      <c r="AZ65" s="752"/>
      <c r="BA65" s="752">
        <v>5250</v>
      </c>
      <c r="BB65" s="752"/>
      <c r="BC65" s="1406"/>
      <c r="BD65" s="2603">
        <v>46023</v>
      </c>
      <c r="BE65" s="2108" t="s">
        <v>64</v>
      </c>
      <c r="BF65" s="2603">
        <v>46295</v>
      </c>
      <c r="BG65" s="2108" t="s">
        <v>64</v>
      </c>
      <c r="BH65" s="752"/>
      <c r="BI65" s="752"/>
      <c r="BJ65" s="752">
        <v>6300</v>
      </c>
      <c r="BK65" s="752"/>
      <c r="BL65" s="1406"/>
      <c r="BM65" s="2603">
        <v>46296</v>
      </c>
      <c r="BN65" s="2108" t="s">
        <v>64</v>
      </c>
      <c r="BO65" s="2603">
        <v>46387</v>
      </c>
      <c r="BP65" s="2108" t="s">
        <v>64</v>
      </c>
      <c r="BQ65" s="752"/>
      <c r="BR65" s="752"/>
      <c r="BS65" s="752">
        <v>6300</v>
      </c>
      <c r="BT65" s="752"/>
      <c r="BU65" s="1406"/>
      <c r="BV65" s="2603">
        <v>46388</v>
      </c>
      <c r="BW65" s="2108" t="s">
        <v>64</v>
      </c>
      <c r="BX65" s="2603">
        <v>46568</v>
      </c>
      <c r="BY65" s="2108" t="s">
        <v>64</v>
      </c>
      <c r="BZ65" s="752"/>
      <c r="CA65" s="752"/>
      <c r="CB65" s="752">
        <v>6552</v>
      </c>
      <c r="CC65" s="752"/>
      <c r="CD65" s="1406"/>
      <c r="CE65" s="2603">
        <v>46569</v>
      </c>
      <c r="CF65" s="2108" t="s">
        <v>64</v>
      </c>
      <c r="CG65" s="2603">
        <v>46752</v>
      </c>
      <c r="CH65" s="2108" t="s">
        <v>64</v>
      </c>
      <c r="CI65" s="752"/>
      <c r="CJ65" s="752"/>
      <c r="CK65" s="752">
        <v>6552</v>
      </c>
      <c r="CL65" s="752"/>
      <c r="CM65" s="1406"/>
      <c r="CN65" s="2603">
        <v>46753</v>
      </c>
      <c r="CO65" s="2108" t="s">
        <v>64</v>
      </c>
      <c r="CP65" s="2603">
        <v>46934</v>
      </c>
      <c r="CQ65" s="2108" t="s">
        <v>64</v>
      </c>
      <c r="CR65" s="752"/>
      <c r="CS65" s="752"/>
      <c r="CT65" s="752">
        <v>6814.08</v>
      </c>
      <c r="CU65" s="752"/>
      <c r="CV65" s="1406"/>
      <c r="CW65" s="2603">
        <v>46935</v>
      </c>
      <c r="CX65" s="2108" t="s">
        <v>64</v>
      </c>
      <c r="CY65" s="2603">
        <v>47118</v>
      </c>
      <c r="CZ65" s="2108" t="s">
        <v>64</v>
      </c>
      <c r="DA65" s="326"/>
      <c r="DB65" s="1308" t="s">
        <v>477</v>
      </c>
      <c r="DC65" s="1643">
        <f>STRCHECKDATE(X67:DA67)</f>
      </c>
      <c r="DD65" s="1625"/>
      <c r="DE65" s="1625" t="str">
        <f>IF(V65="","",V65)</f>
        <v>вода</v>
      </c>
      <c r="DF65" s="1625"/>
      <c r="DG65" s="1625"/>
      <c r="DH65" s="1636">
        <v>0</v>
      </c>
    </row>
    <row s="1851" customFormat="1" customHeight="1" ht="21">
      <c r="A66" s="1975"/>
      <c r="B66" s="1975"/>
      <c r="C66" s="1975"/>
      <c r="D66" s="1975"/>
      <c r="E66" s="2312"/>
      <c r="F66" s="2312"/>
      <c r="G66" s="2312"/>
      <c r="H66" s="2312">
        <v>1</v>
      </c>
      <c r="I66" s="2263"/>
      <c r="J66" s="2263"/>
      <c r="K66" s="2263"/>
      <c r="L66" s="2313" t="str">
        <f>K65&amp;".1"</f>
        <v>1.1.1.2.1.1.1.1</v>
      </c>
      <c r="M66" s="2183"/>
      <c r="N66" s="1636"/>
      <c r="O66" s="1636"/>
      <c r="P66" s="1636"/>
      <c r="Q66" s="2375"/>
      <c r="R66" s="2375"/>
      <c r="S66" s="2375"/>
      <c r="T66" s="358"/>
      <c r="U66" s="2274" t="str">
        <f>$L66</f>
        <v>1.1.1.2.1.1.1.1</v>
      </c>
      <c r="V66" s="1392"/>
      <c r="W66" s="301"/>
      <c r="X66" s="326"/>
      <c r="Y66" s="752"/>
      <c r="Z66" s="752"/>
      <c r="AA66" s="752"/>
      <c r="AB66" s="1406"/>
      <c r="AC66" s="2310"/>
      <c r="AD66" s="2108"/>
      <c r="AE66" s="2310"/>
      <c r="AF66" s="2108"/>
      <c r="AG66" s="1408"/>
      <c r="AH66" s="752">
        <v>0</v>
      </c>
      <c r="AI66" s="752"/>
      <c r="AJ66" s="752"/>
      <c r="AK66" s="1258"/>
      <c r="AL66" s="2310"/>
      <c r="AM66" s="2108"/>
      <c r="AN66" s="2310"/>
      <c r="AO66" s="2108"/>
      <c r="AP66" s="326"/>
      <c r="AQ66" s="752">
        <v>0</v>
      </c>
      <c r="AR66" s="752"/>
      <c r="AS66" s="752"/>
      <c r="AT66" s="1406"/>
      <c r="AU66" s="2310"/>
      <c r="AV66" s="2108"/>
      <c r="AW66" s="2310"/>
      <c r="AX66" s="2108"/>
      <c r="AY66" s="326"/>
      <c r="AZ66" s="752">
        <v>53.82</v>
      </c>
      <c r="BA66" s="752"/>
      <c r="BB66" s="752"/>
      <c r="BC66" s="1406"/>
      <c r="BD66" s="2310"/>
      <c r="BE66" s="2108"/>
      <c r="BF66" s="2310"/>
      <c r="BG66" s="2108"/>
      <c r="BH66" s="326"/>
      <c r="BI66" s="752">
        <v>53.82</v>
      </c>
      <c r="BJ66" s="752"/>
      <c r="BK66" s="752"/>
      <c r="BL66" s="1406"/>
      <c r="BM66" s="2310"/>
      <c r="BN66" s="2108"/>
      <c r="BO66" s="2310"/>
      <c r="BP66" s="2108"/>
      <c r="BQ66" s="326"/>
      <c r="BR66" s="752">
        <v>39.51</v>
      </c>
      <c r="BS66" s="752"/>
      <c r="BT66" s="752"/>
      <c r="BU66" s="1406"/>
      <c r="BV66" s="2310"/>
      <c r="BW66" s="2108"/>
      <c r="BX66" s="2310"/>
      <c r="BY66" s="2108"/>
      <c r="BZ66" s="326"/>
      <c r="CA66" s="752">
        <v>39.82</v>
      </c>
      <c r="CB66" s="752"/>
      <c r="CC66" s="752"/>
      <c r="CD66" s="1406"/>
      <c r="CE66" s="2310"/>
      <c r="CF66" s="2108"/>
      <c r="CG66" s="2310"/>
      <c r="CH66" s="2108"/>
      <c r="CI66" s="326"/>
      <c r="CJ66" s="752">
        <v>39.82</v>
      </c>
      <c r="CK66" s="752"/>
      <c r="CL66" s="752"/>
      <c r="CM66" s="1406"/>
      <c r="CN66" s="2310"/>
      <c r="CO66" s="2108"/>
      <c r="CP66" s="2310"/>
      <c r="CQ66" s="2108"/>
      <c r="CR66" s="326"/>
      <c r="CS66" s="752">
        <v>41.41</v>
      </c>
      <c r="CT66" s="752"/>
      <c r="CU66" s="752"/>
      <c r="CV66" s="1406"/>
      <c r="CW66" s="2310"/>
      <c r="CX66" s="2108"/>
      <c r="CY66" s="2310"/>
      <c r="CZ66" s="2108"/>
      <c r="DA66" s="326"/>
      <c r="DB66" s="2254" t="s">
        <v>478</v>
      </c>
      <c r="DC66" s="1643"/>
      <c r="DD66" s="1625"/>
      <c r="DE66" s="1625"/>
      <c r="DF66" s="1625"/>
      <c r="DG66" s="1625"/>
      <c r="DH66" s="1636">
        <v>0</v>
      </c>
    </row>
    <row s="1851" customFormat="1" customHeight="1" ht="14.25">
      <c r="A67" s="1975"/>
      <c r="B67" s="1975"/>
      <c r="C67" s="1975"/>
      <c r="D67" s="1975"/>
      <c r="E67" s="2312"/>
      <c r="F67" s="2312"/>
      <c r="G67" s="2312"/>
      <c r="H67" s="2312">
        <v>1</v>
      </c>
      <c r="I67" s="2263"/>
      <c r="J67" s="2263"/>
      <c r="K67" s="2263"/>
      <c r="L67" s="2313"/>
      <c r="M67" s="2183"/>
      <c r="N67" s="1636"/>
      <c r="O67" s="1636"/>
      <c r="P67" s="1636"/>
      <c r="Q67" s="2375"/>
      <c r="R67" s="2375"/>
      <c r="S67" s="2375"/>
      <c r="T67" s="358"/>
      <c r="U67" s="2514"/>
      <c r="V67" s="301"/>
      <c r="W67" s="301"/>
      <c r="X67" s="326"/>
      <c r="Y67" s="326"/>
      <c r="Z67" s="326"/>
      <c r="AA67" s="326"/>
      <c r="AB67" s="1407" t="str">
        <f>AC65&amp;"-"&amp;AE65</f>
        <v>-</v>
      </c>
      <c r="AC67" s="2310"/>
      <c r="AD67" s="2108"/>
      <c r="AE67" s="2310"/>
      <c r="AF67" s="2108"/>
      <c r="AG67" s="1383"/>
      <c r="AH67" s="326"/>
      <c r="AI67" s="326"/>
      <c r="AJ67" s="326"/>
      <c r="AK67" s="329" t="str">
        <f>AL65&amp;"-"&amp;AN65</f>
        <v>45658-45838</v>
      </c>
      <c r="AL67" s="2310"/>
      <c r="AM67" s="2108"/>
      <c r="AN67" s="2310"/>
      <c r="AO67" s="2108"/>
      <c r="AP67" s="326"/>
      <c r="AQ67" s="326"/>
      <c r="AR67" s="326"/>
      <c r="AS67" s="326"/>
      <c r="AT67" s="1407" t="str">
        <f>AU65&amp;"-"&amp;AW65</f>
        <v>45839-46022</v>
      </c>
      <c r="AU67" s="2310"/>
      <c r="AV67" s="2108"/>
      <c r="AW67" s="2310"/>
      <c r="AX67" s="2108"/>
      <c r="AY67" s="326"/>
      <c r="AZ67" s="326"/>
      <c r="BA67" s="326"/>
      <c r="BB67" s="326"/>
      <c r="BC67" s="1407" t="str">
        <f>BD65&amp;"-"&amp;BF65</f>
        <v>46023-46295</v>
      </c>
      <c r="BD67" s="2310"/>
      <c r="BE67" s="2108"/>
      <c r="BF67" s="2310"/>
      <c r="BG67" s="2108"/>
      <c r="BH67" s="326"/>
      <c r="BI67" s="326"/>
      <c r="BJ67" s="326"/>
      <c r="BK67" s="326"/>
      <c r="BL67" s="1407" t="str">
        <f>BM65&amp;"-"&amp;BO65</f>
        <v>46296-46387</v>
      </c>
      <c r="BM67" s="2310"/>
      <c r="BN67" s="2108"/>
      <c r="BO67" s="2310"/>
      <c r="BP67" s="2108"/>
      <c r="BQ67" s="326"/>
      <c r="BR67" s="326"/>
      <c r="BS67" s="326"/>
      <c r="BT67" s="326"/>
      <c r="BU67" s="1407" t="str">
        <f>BV65&amp;"-"&amp;BX65</f>
        <v>46388-46568</v>
      </c>
      <c r="BV67" s="2310"/>
      <c r="BW67" s="2108"/>
      <c r="BX67" s="2310"/>
      <c r="BY67" s="2108"/>
      <c r="BZ67" s="326"/>
      <c r="CA67" s="326"/>
      <c r="CB67" s="326"/>
      <c r="CC67" s="326"/>
      <c r="CD67" s="1407" t="str">
        <f>CE65&amp;"-"&amp;CG65</f>
        <v>46569-46752</v>
      </c>
      <c r="CE67" s="2310"/>
      <c r="CF67" s="2108"/>
      <c r="CG67" s="2310"/>
      <c r="CH67" s="2108"/>
      <c r="CI67" s="326"/>
      <c r="CJ67" s="326"/>
      <c r="CK67" s="326"/>
      <c r="CL67" s="326"/>
      <c r="CM67" s="1407" t="str">
        <f>CN65&amp;"-"&amp;CP65</f>
        <v>46753-46934</v>
      </c>
      <c r="CN67" s="2310"/>
      <c r="CO67" s="2108"/>
      <c r="CP67" s="2310"/>
      <c r="CQ67" s="2108"/>
      <c r="CR67" s="326"/>
      <c r="CS67" s="326"/>
      <c r="CT67" s="326"/>
      <c r="CU67" s="326"/>
      <c r="CV67" s="1407" t="str">
        <f>CW65&amp;"-"&amp;CY65</f>
        <v>46935-47118</v>
      </c>
      <c r="CW67" s="2310"/>
      <c r="CX67" s="2108"/>
      <c r="CY67" s="2310"/>
      <c r="CZ67" s="2108"/>
      <c r="DA67" s="326"/>
      <c r="DB67" s="2255"/>
      <c r="DC67" s="1643"/>
      <c r="DD67" s="1625"/>
      <c r="DE67" s="1625" t="str">
        <f>IF(V67="","",V67)</f>
        <v/>
      </c>
      <c r="DF67" s="1625"/>
      <c r="DG67" s="1625"/>
      <c r="DH67" s="1636">
        <v>0</v>
      </c>
    </row>
    <row s="1851" customFormat="1" customHeight="1" ht="11.25">
      <c r="A68" s="1975"/>
      <c r="B68" s="1975"/>
      <c r="C68" s="1975"/>
      <c r="D68" s="1975"/>
      <c r="E68" s="2312"/>
      <c r="F68" s="2312"/>
      <c r="G68" s="2312"/>
      <c r="H68" s="2312">
        <v>1</v>
      </c>
      <c r="I68" s="2263"/>
      <c r="J68" s="2263"/>
      <c r="K68" s="2313"/>
      <c r="L68" s="1975"/>
      <c r="M68" s="2183"/>
      <c r="N68" s="1636"/>
      <c r="O68" s="1636"/>
      <c r="P68" s="1636"/>
      <c r="Q68" s="2375"/>
      <c r="R68" s="2375"/>
      <c r="S68" s="2375"/>
      <c r="T68" s="358"/>
      <c r="U68" s="2911"/>
      <c r="V68" s="2912" t="s">
        <v>479</v>
      </c>
      <c r="W68" s="2913"/>
      <c r="X68" s="2914"/>
      <c r="Y68" s="2915"/>
      <c r="Z68" s="2916"/>
      <c r="AA68" s="2917"/>
      <c r="AB68" s="2918"/>
      <c r="AC68" s="2310"/>
      <c r="AD68" s="2108"/>
      <c r="AE68" s="2310"/>
      <c r="AF68" s="2108"/>
      <c r="AG68" s="2919"/>
      <c r="AH68" s="2920"/>
      <c r="AI68" s="2921"/>
      <c r="AJ68" s="2922"/>
      <c r="AK68" s="2923"/>
      <c r="AL68" s="2310"/>
      <c r="AM68" s="2108"/>
      <c r="AN68" s="2310"/>
      <c r="AO68" s="2108"/>
      <c r="AP68" s="2924"/>
      <c r="AQ68" s="2925"/>
      <c r="AR68" s="2926"/>
      <c r="AS68" s="2927"/>
      <c r="AT68" s="2928"/>
      <c r="AU68" s="2310"/>
      <c r="AV68" s="2108"/>
      <c r="AW68" s="2310"/>
      <c r="AX68" s="2108"/>
      <c r="AY68" s="2929"/>
      <c r="AZ68" s="2930"/>
      <c r="BA68" s="2931"/>
      <c r="BB68" s="2932"/>
      <c r="BC68" s="2933"/>
      <c r="BD68" s="2310"/>
      <c r="BE68" s="2108"/>
      <c r="BF68" s="2310"/>
      <c r="BG68" s="2108"/>
      <c r="BH68" s="2934"/>
      <c r="BI68" s="2935"/>
      <c r="BJ68" s="2936"/>
      <c r="BK68" s="2937"/>
      <c r="BL68" s="2938"/>
      <c r="BM68" s="2310"/>
      <c r="BN68" s="2108"/>
      <c r="BO68" s="2310"/>
      <c r="BP68" s="2108"/>
      <c r="BQ68" s="2939"/>
      <c r="BR68" s="2940"/>
      <c r="BS68" s="2941"/>
      <c r="BT68" s="2942"/>
      <c r="BU68" s="2943"/>
      <c r="BV68" s="2310"/>
      <c r="BW68" s="2108"/>
      <c r="BX68" s="2310"/>
      <c r="BY68" s="2108"/>
      <c r="BZ68" s="2944"/>
      <c r="CA68" s="2945"/>
      <c r="CB68" s="2946"/>
      <c r="CC68" s="2947"/>
      <c r="CD68" s="2948"/>
      <c r="CE68" s="2310"/>
      <c r="CF68" s="2108"/>
      <c r="CG68" s="2310"/>
      <c r="CH68" s="2108"/>
      <c r="CI68" s="4124"/>
      <c r="CJ68" s="4125"/>
      <c r="CK68" s="4126"/>
      <c r="CL68" s="4127"/>
      <c r="CM68" s="4128"/>
      <c r="CN68" s="2310"/>
      <c r="CO68" s="2108"/>
      <c r="CP68" s="2310"/>
      <c r="CQ68" s="2108"/>
      <c r="CR68" s="4129"/>
      <c r="CS68" s="4130"/>
      <c r="CT68" s="4131"/>
      <c r="CU68" s="4132"/>
      <c r="CV68" s="4133"/>
      <c r="CW68" s="2310"/>
      <c r="CX68" s="2108"/>
      <c r="CY68" s="2310"/>
      <c r="CZ68" s="2108"/>
      <c r="DA68" s="2949"/>
      <c r="DB68" s="2255"/>
      <c r="DC68" s="1643"/>
      <c r="DD68" s="1625"/>
      <c r="DE68" s="1625"/>
      <c r="DF68" s="1625"/>
      <c r="DG68" s="1625"/>
      <c r="DH68" s="1636">
        <v>0</v>
      </c>
    </row>
    <row s="1851" customFormat="1" customHeight="1" ht="15">
      <c r="A69" s="1975"/>
      <c r="B69" s="1975"/>
      <c r="C69" s="1975"/>
      <c r="D69" s="1975"/>
      <c r="E69" s="2312"/>
      <c r="F69" s="2312"/>
      <c r="G69" s="2312"/>
      <c r="H69" s="2312">
        <v>1</v>
      </c>
      <c r="I69" s="2263"/>
      <c r="J69" s="2313"/>
      <c r="K69" s="1975"/>
      <c r="L69" s="1975"/>
      <c r="M69" s="2183"/>
      <c r="N69" s="1636"/>
      <c r="O69" s="1636"/>
      <c r="P69" s="2398"/>
      <c r="Q69" s="2375"/>
      <c r="R69" s="2375"/>
      <c r="S69" s="2375"/>
      <c r="T69" s="357"/>
      <c r="U69" s="2950"/>
      <c r="V69" s="2951" t="s">
        <v>440</v>
      </c>
      <c r="W69" s="2952"/>
      <c r="X69" s="2953"/>
      <c r="Y69" s="2954"/>
      <c r="Z69" s="2955"/>
      <c r="AA69" s="2956"/>
      <c r="AB69" s="2957"/>
      <c r="AC69" s="2958"/>
      <c r="AD69" s="2959"/>
      <c r="AE69" s="2960"/>
      <c r="AF69" s="2961"/>
      <c r="AG69" s="2962"/>
      <c r="AH69" s="2963"/>
      <c r="AI69" s="2964"/>
      <c r="AJ69" s="2965"/>
      <c r="AK69" s="2966"/>
      <c r="AL69" s="2967"/>
      <c r="AM69" s="2968"/>
      <c r="AN69" s="2969"/>
      <c r="AO69" s="2970"/>
      <c r="AP69" s="2971"/>
      <c r="AQ69" s="2972"/>
      <c r="AR69" s="2973"/>
      <c r="AS69" s="2974"/>
      <c r="AT69" s="2975"/>
      <c r="AU69" s="2976"/>
      <c r="AV69" s="2977"/>
      <c r="AW69" s="2978"/>
      <c r="AX69" s="2979"/>
      <c r="AY69" s="2980"/>
      <c r="AZ69" s="2981"/>
      <c r="BA69" s="2982"/>
      <c r="BB69" s="2983"/>
      <c r="BC69" s="2984"/>
      <c r="BD69" s="2985"/>
      <c r="BE69" s="2986"/>
      <c r="BF69" s="2987"/>
      <c r="BG69" s="2988"/>
      <c r="BH69" s="2989"/>
      <c r="BI69" s="2990"/>
      <c r="BJ69" s="2991"/>
      <c r="BK69" s="2992"/>
      <c r="BL69" s="2993"/>
      <c r="BM69" s="2994"/>
      <c r="BN69" s="2995"/>
      <c r="BO69" s="2996"/>
      <c r="BP69" s="2997"/>
      <c r="BQ69" s="2998"/>
      <c r="BR69" s="2999"/>
      <c r="BS69" s="3000"/>
      <c r="BT69" s="3001"/>
      <c r="BU69" s="3002"/>
      <c r="BV69" s="3003"/>
      <c r="BW69" s="3004"/>
      <c r="BX69" s="3005"/>
      <c r="BY69" s="3006"/>
      <c r="BZ69" s="3007"/>
      <c r="CA69" s="3008"/>
      <c r="CB69" s="3009"/>
      <c r="CC69" s="3010"/>
      <c r="CD69" s="3011"/>
      <c r="CE69" s="3012"/>
      <c r="CF69" s="3013"/>
      <c r="CG69" s="3014"/>
      <c r="CH69" s="4134"/>
      <c r="CI69" s="4135"/>
      <c r="CJ69" s="4136"/>
      <c r="CK69" s="4137"/>
      <c r="CL69" s="4138"/>
      <c r="CM69" s="4139"/>
      <c r="CN69" s="4140"/>
      <c r="CO69" s="4141"/>
      <c r="CP69" s="4142"/>
      <c r="CQ69" s="4143"/>
      <c r="CR69" s="4144"/>
      <c r="CS69" s="4145"/>
      <c r="CT69" s="4146"/>
      <c r="CU69" s="4147"/>
      <c r="CV69" s="4148"/>
      <c r="CW69" s="4149"/>
      <c r="CX69" s="4150"/>
      <c r="CY69" s="4151"/>
      <c r="CZ69" s="4152"/>
      <c r="DA69" s="3016"/>
      <c r="DB69" s="2256"/>
      <c r="DC69" s="1643"/>
      <c r="DD69" s="1625"/>
      <c r="DE69" s="1625" t="str">
        <f>IF(V69="","",V69)</f>
        <v>Добавить вид теплоносителя (параметры теплоносителя)</v>
      </c>
      <c r="DF69" s="1625"/>
      <c r="DG69" s="1625"/>
      <c r="DH69" s="1636">
        <v>0</v>
      </c>
    </row>
    <row s="1851" customFormat="1" customHeight="1" ht="11.25">
      <c r="A70" s="1975"/>
      <c r="B70" s="1975"/>
      <c r="C70" s="1975"/>
      <c r="D70" s="1975"/>
      <c r="E70" s="2312"/>
      <c r="F70" s="2312"/>
      <c r="G70" s="2312"/>
      <c r="H70" s="2312">
        <v>1</v>
      </c>
      <c r="I70" s="2313"/>
      <c r="J70" s="1975"/>
      <c r="K70" s="1975"/>
      <c r="L70" s="1975"/>
      <c r="M70" s="2183"/>
      <c r="N70" s="1636"/>
      <c r="O70" s="2398"/>
      <c r="P70" s="2398"/>
      <c r="Q70" s="2375"/>
      <c r="R70" s="2375"/>
      <c r="S70" s="2375"/>
      <c r="T70" s="357"/>
      <c r="U70" s="3017"/>
      <c r="V70" s="3018" t="s">
        <v>441</v>
      </c>
      <c r="W70" s="3019"/>
      <c r="X70" s="3020"/>
      <c r="Y70" s="3021"/>
      <c r="Z70" s="3022"/>
      <c r="AA70" s="3023"/>
      <c r="AB70" s="3024"/>
      <c r="AC70" s="3025"/>
      <c r="AD70" s="3026"/>
      <c r="AE70" s="3027"/>
      <c r="AF70" s="3028"/>
      <c r="AG70" s="3029"/>
      <c r="AH70" s="3030"/>
      <c r="AI70" s="3031"/>
      <c r="AJ70" s="3032"/>
      <c r="AK70" s="3033"/>
      <c r="AL70" s="3034"/>
      <c r="AM70" s="3035"/>
      <c r="AN70" s="3036"/>
      <c r="AO70" s="3037"/>
      <c r="AP70" s="3038"/>
      <c r="AQ70" s="3039"/>
      <c r="AR70" s="3040"/>
      <c r="AS70" s="3041"/>
      <c r="AT70" s="3042"/>
      <c r="AU70" s="3043"/>
      <c r="AV70" s="3044"/>
      <c r="AW70" s="3045"/>
      <c r="AX70" s="3046"/>
      <c r="AY70" s="3047"/>
      <c r="AZ70" s="3048"/>
      <c r="BA70" s="3049"/>
      <c r="BB70" s="3050"/>
      <c r="BC70" s="3051"/>
      <c r="BD70" s="3052"/>
      <c r="BE70" s="3053"/>
      <c r="BF70" s="3054"/>
      <c r="BG70" s="3055"/>
      <c r="BH70" s="3056"/>
      <c r="BI70" s="3057"/>
      <c r="BJ70" s="3058"/>
      <c r="BK70" s="3059"/>
      <c r="BL70" s="3060"/>
      <c r="BM70" s="3061"/>
      <c r="BN70" s="3062"/>
      <c r="BO70" s="3063"/>
      <c r="BP70" s="3064"/>
      <c r="BQ70" s="3065"/>
      <c r="BR70" s="3066"/>
      <c r="BS70" s="3067"/>
      <c r="BT70" s="3068"/>
      <c r="BU70" s="3069"/>
      <c r="BV70" s="3070"/>
      <c r="BW70" s="3071"/>
      <c r="BX70" s="3072"/>
      <c r="BY70" s="3073"/>
      <c r="BZ70" s="3074"/>
      <c r="CA70" s="3075"/>
      <c r="CB70" s="3076"/>
      <c r="CC70" s="3077"/>
      <c r="CD70" s="3078"/>
      <c r="CE70" s="3079"/>
      <c r="CF70" s="3080"/>
      <c r="CG70" s="3081"/>
      <c r="CH70" s="4153"/>
      <c r="CI70" s="4154"/>
      <c r="CJ70" s="4155"/>
      <c r="CK70" s="4156"/>
      <c r="CL70" s="4157"/>
      <c r="CM70" s="4158"/>
      <c r="CN70" s="4159"/>
      <c r="CO70" s="4160"/>
      <c r="CP70" s="4161"/>
      <c r="CQ70" s="4162"/>
      <c r="CR70" s="4163"/>
      <c r="CS70" s="4164"/>
      <c r="CT70" s="4165"/>
      <c r="CU70" s="4166"/>
      <c r="CV70" s="4167"/>
      <c r="CW70" s="4168"/>
      <c r="CX70" s="4169"/>
      <c r="CY70" s="4170"/>
      <c r="CZ70" s="4171"/>
      <c r="DA70" s="3083"/>
      <c r="DB70" s="3084"/>
      <c r="DC70" s="1643"/>
      <c r="DD70" s="1625"/>
      <c r="DE70" s="1625" t="str">
        <f>IF(V70="","",V70)</f>
        <v>Добавить группу потребителей</v>
      </c>
      <c r="DF70" s="1625"/>
      <c r="DG70" s="1625"/>
      <c r="DH70" s="1636">
        <v>0</v>
      </c>
    </row>
    <row s="1851" customFormat="1" customHeight="1" ht="14.25">
      <c r="A71" s="1975"/>
      <c r="B71" s="1975"/>
      <c r="C71" s="1975"/>
      <c r="D71" s="1975"/>
      <c r="E71" s="2312"/>
      <c r="F71" s="2312"/>
      <c r="G71" s="2312"/>
      <c r="H71" s="2311">
        <v>1</v>
      </c>
      <c r="I71" s="1975"/>
      <c r="J71" s="1975"/>
      <c r="K71" s="1975"/>
      <c r="L71" s="1975"/>
      <c r="M71" s="2183"/>
      <c r="N71" s="2408"/>
      <c r="O71" s="2408"/>
      <c r="P71" s="1636"/>
      <c r="Q71" s="1824"/>
      <c r="R71" s="376"/>
      <c r="S71" s="356"/>
      <c r="T71" s="1824"/>
      <c r="U71" s="1387"/>
      <c r="V71" s="1388"/>
      <c r="W71" s="1389"/>
      <c r="X71" s="1389"/>
      <c r="Y71" s="1389"/>
      <c r="Z71" s="1389"/>
      <c r="AA71" s="1389"/>
      <c r="AB71" s="1389"/>
      <c r="AC71" s="1389"/>
      <c r="AD71" s="1389"/>
      <c r="AE71" s="1389"/>
      <c r="AF71" s="1389"/>
      <c r="AG71" s="1389"/>
      <c r="AH71" s="1389"/>
      <c r="AI71" s="1389"/>
      <c r="AJ71" s="1389"/>
      <c r="AK71" s="1389"/>
      <c r="AL71" s="1389"/>
      <c r="AM71" s="1389"/>
      <c r="AN71" s="1389"/>
      <c r="AO71" s="1389"/>
      <c r="AP71" s="1389"/>
      <c r="AQ71" s="1389"/>
      <c r="AR71" s="1389"/>
      <c r="AS71" s="1389"/>
      <c r="AT71" s="1389"/>
      <c r="AU71" s="1389"/>
      <c r="AV71" s="1389"/>
      <c r="AW71" s="1389"/>
      <c r="AX71" s="1389"/>
      <c r="AY71" s="1389"/>
      <c r="AZ71" s="1389"/>
      <c r="BA71" s="1389"/>
      <c r="BB71" s="1389"/>
      <c r="BC71" s="1389"/>
      <c r="BD71" s="1389"/>
      <c r="BE71" s="1389"/>
      <c r="BF71" s="1389"/>
      <c r="BG71" s="1389"/>
      <c r="BH71" s="1389"/>
      <c r="BI71" s="1389"/>
      <c r="BJ71" s="1389"/>
      <c r="BK71" s="1389"/>
      <c r="BL71" s="1389"/>
      <c r="BM71" s="1389"/>
      <c r="BN71" s="1389"/>
      <c r="BO71" s="1389"/>
      <c r="BP71" s="1389"/>
      <c r="BQ71" s="1389"/>
      <c r="BR71" s="1389"/>
      <c r="BS71" s="1389"/>
      <c r="BT71" s="1389"/>
      <c r="BU71" s="1389"/>
      <c r="BV71" s="1389"/>
      <c r="BW71" s="1389"/>
      <c r="BX71" s="1389"/>
      <c r="BY71" s="1389"/>
      <c r="BZ71" s="1389"/>
      <c r="CA71" s="1389"/>
      <c r="CB71" s="1389"/>
      <c r="CC71" s="1389"/>
      <c r="CD71" s="1389"/>
      <c r="CE71" s="1389"/>
      <c r="CF71" s="1389"/>
      <c r="CG71" s="1389"/>
      <c r="CH71" s="1389"/>
      <c r="CI71" s="1389"/>
      <c r="CJ71" s="1389"/>
      <c r="CK71" s="1389"/>
      <c r="CL71" s="1389"/>
      <c r="CM71" s="1389"/>
      <c r="CN71" s="1389"/>
      <c r="CO71" s="1389"/>
      <c r="CP71" s="1389"/>
      <c r="CQ71" s="1389"/>
      <c r="CR71" s="1389"/>
      <c r="CS71" s="1389"/>
      <c r="CT71" s="1389"/>
      <c r="CU71" s="1389"/>
      <c r="CV71" s="1389"/>
      <c r="CW71" s="1389"/>
      <c r="CX71" s="1389"/>
      <c r="CY71" s="1389"/>
      <c r="CZ71" s="1389"/>
      <c r="DA71" s="1389"/>
      <c r="DB71" s="1390"/>
      <c r="DC71" s="1643"/>
      <c r="DD71" s="1625"/>
      <c r="DE71" s="1625" t="str">
        <f>IF(V71="","",V71)</f>
        <v/>
      </c>
      <c r="DF71" s="1625"/>
      <c r="DG71" s="1625"/>
      <c r="DH71" s="1636">
        <v>0</v>
      </c>
    </row>
    <row s="1643" customFormat="1" customHeight="1" ht="0">
      <c r="A72" s="1376" t="s">
        <v>182</v>
      </c>
      <c r="B72" s="1376" t="s">
        <v>183</v>
      </c>
      <c r="C72" s="1376" t="s">
        <v>184</v>
      </c>
      <c r="D72" s="1375"/>
      <c r="E72" s="2291"/>
      <c r="F72" s="2291"/>
      <c r="G72" s="2290"/>
      <c r="H72" s="1375"/>
      <c r="I72" s="1375"/>
      <c r="J72" s="1375"/>
      <c r="K72" s="1375"/>
      <c r="L72" s="1375"/>
      <c r="M72" s="1378"/>
      <c r="N72" s="1379"/>
      <c r="O72" s="1379"/>
      <c r="P72" s="352"/>
      <c r="Q72" s="1317"/>
      <c r="R72" s="1318"/>
      <c r="S72" s="1317"/>
      <c r="T72" s="1317"/>
      <c r="U72" s="1323"/>
      <c r="V72" s="1326" t="s">
        <v>189</v>
      </c>
      <c r="W72" s="1325"/>
      <c r="X72" s="1325"/>
      <c r="Y72" s="1325"/>
      <c r="Z72" s="1325"/>
      <c r="AA72" s="1325"/>
      <c r="AB72" s="1325"/>
      <c r="AC72" s="1325"/>
      <c r="AD72" s="1325"/>
      <c r="AE72" s="1325"/>
      <c r="AF72" s="1325"/>
      <c r="AG72" s="1325"/>
      <c r="AH72" s="1325"/>
      <c r="AI72" s="1325"/>
      <c r="AJ72" s="1325"/>
      <c r="AK72" s="1325"/>
      <c r="AL72" s="1325"/>
      <c r="AM72" s="1325"/>
      <c r="AN72" s="1325"/>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5"/>
      <c r="BP72" s="1325"/>
      <c r="BQ72" s="1325"/>
      <c r="BR72" s="1325"/>
      <c r="BS72" s="1325"/>
      <c r="BT72" s="1325"/>
      <c r="BU72" s="1325"/>
      <c r="BV72" s="1325"/>
      <c r="BW72" s="1325"/>
      <c r="BX72" s="1325"/>
      <c r="BY72" s="1325"/>
      <c r="BZ72" s="1325"/>
      <c r="CA72" s="1325"/>
      <c r="CB72" s="1325"/>
      <c r="CC72" s="1325"/>
      <c r="CD72" s="1325"/>
      <c r="CE72" s="1325"/>
      <c r="CF72" s="1325"/>
      <c r="CG72" s="1325"/>
      <c r="CH72" s="4063"/>
      <c r="CI72" s="1325"/>
      <c r="CJ72" s="1325"/>
      <c r="CK72" s="1325"/>
      <c r="CL72" s="1325"/>
      <c r="CM72" s="1325"/>
      <c r="CN72" s="1325"/>
      <c r="CO72" s="1325"/>
      <c r="CP72" s="1325"/>
      <c r="CQ72" s="1325"/>
      <c r="CR72" s="1325"/>
      <c r="CS72" s="1325"/>
      <c r="CT72" s="1325"/>
      <c r="CU72" s="1325"/>
      <c r="CV72" s="1325"/>
      <c r="CW72" s="1325"/>
      <c r="CX72" s="1325"/>
      <c r="CY72" s="1325"/>
      <c r="CZ72" s="1325"/>
      <c r="DA72" s="1325"/>
      <c r="DB72" s="1325"/>
      <c r="DD72" s="790"/>
      <c r="DE72" s="790" t="str">
        <f>IF(V72="","",V72)</f>
        <v>Добавить источник для дифференциации</v>
      </c>
      <c r="DF72" s="790"/>
      <c r="DG72" s="790"/>
      <c r="DH72" s="519">
        <v>0</v>
      </c>
    </row>
    <row s="1643" customFormat="1" customHeight="1" ht="0">
      <c r="A73" s="1376" t="s">
        <v>182</v>
      </c>
      <c r="B73" s="1376" t="s">
        <v>183</v>
      </c>
      <c r="C73" s="1375"/>
      <c r="D73" s="1375"/>
      <c r="E73" s="2291"/>
      <c r="F73" s="2290"/>
      <c r="G73" s="1375"/>
      <c r="H73" s="1375"/>
      <c r="I73" s="1375"/>
      <c r="J73" s="1375"/>
      <c r="K73" s="1375"/>
      <c r="L73" s="1375"/>
      <c r="M73" s="1378"/>
      <c r="N73" s="1380"/>
      <c r="O73" s="1380"/>
      <c r="P73" s="352"/>
      <c r="Q73" s="1317"/>
      <c r="R73" s="1318"/>
      <c r="S73" s="1317"/>
      <c r="T73" s="1317"/>
      <c r="U73" s="1323"/>
      <c r="V73" s="1326" t="s">
        <v>190</v>
      </c>
      <c r="W73" s="1325"/>
      <c r="X73" s="1325"/>
      <c r="Y73" s="1325"/>
      <c r="Z73" s="1325"/>
      <c r="AA73" s="1325"/>
      <c r="AB73" s="1325"/>
      <c r="AC73" s="1325"/>
      <c r="AD73" s="1325"/>
      <c r="AE73" s="1325"/>
      <c r="AF73" s="1325"/>
      <c r="AG73" s="1325"/>
      <c r="AH73" s="1325"/>
      <c r="AI73" s="1325"/>
      <c r="AJ73" s="1325"/>
      <c r="AK73" s="1325"/>
      <c r="AL73" s="1325"/>
      <c r="AM73" s="1325"/>
      <c r="AN73" s="1325"/>
      <c r="AO73" s="1325"/>
      <c r="AP73" s="1325"/>
      <c r="AQ73" s="1325"/>
      <c r="AR73" s="1325"/>
      <c r="AS73" s="1325"/>
      <c r="AT73" s="1325"/>
      <c r="AU73" s="1325"/>
      <c r="AV73" s="1325"/>
      <c r="AW73" s="1325"/>
      <c r="AX73" s="1325"/>
      <c r="AY73" s="1325"/>
      <c r="AZ73" s="1325"/>
      <c r="BA73" s="1325"/>
      <c r="BB73" s="1325"/>
      <c r="BC73" s="1325"/>
      <c r="BD73" s="1325"/>
      <c r="BE73" s="1325"/>
      <c r="BF73" s="1325"/>
      <c r="BG73" s="1325"/>
      <c r="BH73" s="1325"/>
      <c r="BI73" s="1325"/>
      <c r="BJ73" s="1325"/>
      <c r="BK73" s="1325"/>
      <c r="BL73" s="1325"/>
      <c r="BM73" s="1325"/>
      <c r="BN73" s="1325"/>
      <c r="BO73" s="1325"/>
      <c r="BP73" s="1325"/>
      <c r="BQ73" s="1325"/>
      <c r="BR73" s="1325"/>
      <c r="BS73" s="1325"/>
      <c r="BT73" s="1325"/>
      <c r="BU73" s="1325"/>
      <c r="BV73" s="1325"/>
      <c r="BW73" s="1325"/>
      <c r="BX73" s="1325"/>
      <c r="BY73" s="1325"/>
      <c r="BZ73" s="1325"/>
      <c r="CA73" s="1325"/>
      <c r="CB73" s="1325"/>
      <c r="CC73" s="1325"/>
      <c r="CD73" s="1325"/>
      <c r="CE73" s="1325"/>
      <c r="CF73" s="1325"/>
      <c r="CG73" s="1325"/>
      <c r="CH73" s="4063"/>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D73" s="790"/>
      <c r="DE73" s="790" t="str">
        <f>IF(V73="","",V73)</f>
        <v>Добавить централизованную систему для дифференциации</v>
      </c>
      <c r="DF73" s="790"/>
      <c r="DG73" s="790"/>
      <c r="DH73" s="519">
        <v>0</v>
      </c>
    </row>
    <row s="1643" customFormat="1" customHeight="1" ht="0">
      <c r="A74" s="1376" t="s">
        <v>182</v>
      </c>
      <c r="B74" s="1376"/>
      <c r="C74" s="1376"/>
      <c r="D74" s="1376"/>
      <c r="E74" s="2290"/>
      <c r="F74" s="1376"/>
      <c r="G74" s="1376"/>
      <c r="H74" s="1376"/>
      <c r="I74" s="1376"/>
      <c r="J74" s="1376"/>
      <c r="K74" s="1376"/>
      <c r="L74" s="1376"/>
      <c r="M74" s="1382"/>
      <c r="N74" s="1380"/>
      <c r="O74" s="1380"/>
      <c r="P74" s="352"/>
      <c r="Q74" s="381"/>
      <c r="R74" s="1345"/>
      <c r="S74" s="381"/>
      <c r="T74" s="381"/>
      <c r="U74" s="1323"/>
      <c r="V74" s="1326" t="s">
        <v>191</v>
      </c>
      <c r="W74" s="1325"/>
      <c r="X74" s="1325"/>
      <c r="Y74" s="1325"/>
      <c r="Z74" s="1325"/>
      <c r="AA74" s="1325"/>
      <c r="AB74" s="1325"/>
      <c r="AC74" s="1325"/>
      <c r="AD74" s="1325"/>
      <c r="AE74" s="1325"/>
      <c r="AF74" s="1325"/>
      <c r="AG74" s="1325"/>
      <c r="AH74" s="1325"/>
      <c r="AI74" s="1325"/>
      <c r="AJ74" s="1325"/>
      <c r="AK74" s="1325"/>
      <c r="AL74" s="1325"/>
      <c r="AM74" s="1325"/>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5"/>
      <c r="BQ74" s="1325"/>
      <c r="BR74" s="1325"/>
      <c r="BS74" s="1325"/>
      <c r="BT74" s="1325"/>
      <c r="BU74" s="1325"/>
      <c r="BV74" s="1325"/>
      <c r="BW74" s="1325"/>
      <c r="BX74" s="1325"/>
      <c r="BY74" s="1325"/>
      <c r="BZ74" s="1325"/>
      <c r="CA74" s="1325"/>
      <c r="CB74" s="1325"/>
      <c r="CC74" s="1325"/>
      <c r="CD74" s="1325"/>
      <c r="CE74" s="1325"/>
      <c r="CF74" s="1325"/>
      <c r="CG74" s="1325"/>
      <c r="CH74" s="4063"/>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D74" s="501"/>
      <c r="DE74" s="501" t="str">
        <f>IF(V74="","",V74)</f>
        <v>Добавить территорию для дифференциации</v>
      </c>
      <c r="DF74" s="501"/>
      <c r="DG74" s="501"/>
      <c r="DH74" s="512">
        <v>0</v>
      </c>
    </row>
    <row s="1851" customFormat="1" customHeight="1" ht="21">
      <c r="A75" s="1975" t="s">
        <v>194</v>
      </c>
      <c r="B75" s="1975"/>
      <c r="C75" s="1975"/>
      <c r="D75" s="1975"/>
      <c r="E75" s="2311" t="s">
        <v>114</v>
      </c>
      <c r="F75" s="1975"/>
      <c r="G75" s="1975"/>
      <c r="H75" s="1975"/>
      <c r="I75" s="1975"/>
      <c r="J75" s="1975"/>
      <c r="K75" s="1975"/>
      <c r="L75" s="1975"/>
      <c r="M75" s="2183"/>
      <c r="N75" s="2408"/>
      <c r="O75" s="2408"/>
      <c r="P75" s="2408"/>
      <c r="Q75" s="2398"/>
      <c r="R75" s="1824"/>
      <c r="S75" s="1824"/>
      <c r="T75" s="356"/>
      <c r="U75" s="2274" t="str">
        <f>INDEX(PT_DIFFERENTIATION_NUM_NTAR,MATCH(A75,PT_DIFFERENTIATION_NTAR_ID,0))</f>
        <v>2</v>
      </c>
      <c r="V75" s="1526" t="s">
        <v>127</v>
      </c>
      <c r="W75" s="301"/>
      <c r="X75" s="2243"/>
      <c r="Y75" s="2244"/>
      <c r="Z75" s="2244"/>
      <c r="AA75" s="2244"/>
      <c r="AB75" s="2244"/>
      <c r="AC75" s="2244"/>
      <c r="AD75" s="2244"/>
      <c r="AE75" s="2244"/>
      <c r="AF75" s="2245"/>
      <c r="AG75" s="2243" t="str">
        <f>INDEX(PT_DIFFERENTIATION_NTAR,MATCH(A75,PT_DIFFERENTIATION_NTAR_ID,0))</f>
        <v>Тарифы на горячую воду в открытых системах теплоснабжения (горячее водоснабжение), поставляемую группе потребителей "население"</v>
      </c>
      <c r="AH75" s="2244"/>
      <c r="AI75" s="2244"/>
      <c r="AJ75" s="2244"/>
      <c r="AK75" s="2244"/>
      <c r="AL75" s="2244"/>
      <c r="AM75" s="2244"/>
      <c r="AN75" s="2244"/>
      <c r="AO75" s="2244"/>
      <c r="AP75" s="2243"/>
      <c r="AQ75" s="2244"/>
      <c r="AR75" s="2244"/>
      <c r="AS75" s="2244"/>
      <c r="AT75" s="2244"/>
      <c r="AU75" s="2244"/>
      <c r="AV75" s="2244"/>
      <c r="AW75" s="2244"/>
      <c r="AX75" s="2245"/>
      <c r="AY75" s="2243"/>
      <c r="AZ75" s="2244"/>
      <c r="BA75" s="2244"/>
      <c r="BB75" s="2244"/>
      <c r="BC75" s="2244"/>
      <c r="BD75" s="2244"/>
      <c r="BE75" s="2244"/>
      <c r="BF75" s="2244"/>
      <c r="BG75" s="2245"/>
      <c r="BH75" s="2243"/>
      <c r="BI75" s="2244"/>
      <c r="BJ75" s="2244"/>
      <c r="BK75" s="2244"/>
      <c r="BL75" s="2244"/>
      <c r="BM75" s="2244"/>
      <c r="BN75" s="2244"/>
      <c r="BO75" s="2244"/>
      <c r="BP75" s="2245"/>
      <c r="BQ75" s="2243"/>
      <c r="BR75" s="2244"/>
      <c r="BS75" s="2244"/>
      <c r="BT75" s="2244"/>
      <c r="BU75" s="2244"/>
      <c r="BV75" s="2244"/>
      <c r="BW75" s="2244"/>
      <c r="BX75" s="2244"/>
      <c r="BY75" s="2245"/>
      <c r="BZ75" s="2243"/>
      <c r="CA75" s="2244"/>
      <c r="CB75" s="2244"/>
      <c r="CC75" s="2244"/>
      <c r="CD75" s="2244"/>
      <c r="CE75" s="2244"/>
      <c r="CF75" s="2244"/>
      <c r="CG75" s="2244"/>
      <c r="CH75" s="4009"/>
      <c r="CI75" s="2243"/>
      <c r="CJ75" s="2244"/>
      <c r="CK75" s="2244"/>
      <c r="CL75" s="2244"/>
      <c r="CM75" s="2244"/>
      <c r="CN75" s="2244"/>
      <c r="CO75" s="2244"/>
      <c r="CP75" s="2244"/>
      <c r="CQ75" s="2245"/>
      <c r="CR75" s="2243"/>
      <c r="CS75" s="2244"/>
      <c r="CT75" s="2244"/>
      <c r="CU75" s="2244"/>
      <c r="CV75" s="2244"/>
      <c r="CW75" s="2244"/>
      <c r="CX75" s="2244"/>
      <c r="CY75" s="2244"/>
      <c r="CZ75" s="2245"/>
      <c r="DA75" s="2245"/>
      <c r="DB75" s="1259" t="s">
        <v>425</v>
      </c>
      <c r="DC75" s="1643"/>
      <c r="DD75" s="1625"/>
      <c r="DE75" s="1625" t="str">
        <f>IF(V75="","",V75)</f>
        <v>Наименование тарифа</v>
      </c>
      <c r="DF75" s="1625"/>
      <c r="DG75" s="1625"/>
      <c r="DH75" s="1636">
        <v>0</v>
      </c>
    </row>
    <row s="1851" customFormat="1" customHeight="1" ht="21">
      <c r="A76" s="1975"/>
      <c r="B76" s="1975" t="s">
        <v>195</v>
      </c>
      <c r="C76" s="1975"/>
      <c r="D76" s="1975"/>
      <c r="E76" s="2312">
        <v>1</v>
      </c>
      <c r="F76" s="2311">
        <v>1</v>
      </c>
      <c r="G76" s="1975"/>
      <c r="H76" s="1975"/>
      <c r="I76" s="1975"/>
      <c r="J76" s="1975"/>
      <c r="K76" s="1975"/>
      <c r="L76" s="1975"/>
      <c r="M76" s="2183"/>
      <c r="N76" s="2408"/>
      <c r="O76" s="2408"/>
      <c r="P76" s="2408"/>
      <c r="Q76" s="2126"/>
      <c r="R76" s="353"/>
      <c r="S76" s="1636"/>
      <c r="T76" s="354"/>
      <c r="U76" s="2274" t="str">
        <f>INDEX(PT_DIFFERENTIATION_NUM_TER,MATCH(B76,PT_DIFFERENTIATION_TER_ID,0))</f>
        <v>2.1</v>
      </c>
      <c r="V76" s="1523" t="s">
        <v>426</v>
      </c>
      <c r="W76" s="301"/>
      <c r="X76" s="2243"/>
      <c r="Y76" s="2244"/>
      <c r="Z76" s="2244"/>
      <c r="AA76" s="2244"/>
      <c r="AB76" s="2244"/>
      <c r="AC76" s="2244"/>
      <c r="AD76" s="2244"/>
      <c r="AE76" s="2244"/>
      <c r="AF76" s="2245"/>
      <c r="AG76" s="2243" t="str">
        <f>INDEX(PT_DIFFERENTIATION_TER,MATCH(B76,PT_DIFFERENTIATION_TER_ID,0))</f>
        <v>Территория 1</v>
      </c>
      <c r="AH76" s="2244"/>
      <c r="AI76" s="2244"/>
      <c r="AJ76" s="2244"/>
      <c r="AK76" s="2244"/>
      <c r="AL76" s="2244"/>
      <c r="AM76" s="2244"/>
      <c r="AN76" s="2244"/>
      <c r="AO76" s="2244"/>
      <c r="AP76" s="2243"/>
      <c r="AQ76" s="2244"/>
      <c r="AR76" s="2244"/>
      <c r="AS76" s="2244"/>
      <c r="AT76" s="2244"/>
      <c r="AU76" s="2244"/>
      <c r="AV76" s="2244"/>
      <c r="AW76" s="2244"/>
      <c r="AX76" s="2245"/>
      <c r="AY76" s="2243"/>
      <c r="AZ76" s="2244"/>
      <c r="BA76" s="2244"/>
      <c r="BB76" s="2244"/>
      <c r="BC76" s="2244"/>
      <c r="BD76" s="2244"/>
      <c r="BE76" s="2244"/>
      <c r="BF76" s="2244"/>
      <c r="BG76" s="2245"/>
      <c r="BH76" s="2243"/>
      <c r="BI76" s="2244"/>
      <c r="BJ76" s="2244"/>
      <c r="BK76" s="2244"/>
      <c r="BL76" s="2244"/>
      <c r="BM76" s="2244"/>
      <c r="BN76" s="2244"/>
      <c r="BO76" s="2244"/>
      <c r="BP76" s="2245"/>
      <c r="BQ76" s="2243"/>
      <c r="BR76" s="2244"/>
      <c r="BS76" s="2244"/>
      <c r="BT76" s="2244"/>
      <c r="BU76" s="2244"/>
      <c r="BV76" s="2244"/>
      <c r="BW76" s="2244"/>
      <c r="BX76" s="2244"/>
      <c r="BY76" s="2245"/>
      <c r="BZ76" s="2243"/>
      <c r="CA76" s="2244"/>
      <c r="CB76" s="2244"/>
      <c r="CC76" s="2244"/>
      <c r="CD76" s="2244"/>
      <c r="CE76" s="2244"/>
      <c r="CF76" s="2244"/>
      <c r="CG76" s="2244"/>
      <c r="CH76" s="4009"/>
      <c r="CI76" s="2243"/>
      <c r="CJ76" s="2244"/>
      <c r="CK76" s="2244"/>
      <c r="CL76" s="2244"/>
      <c r="CM76" s="2244"/>
      <c r="CN76" s="2244"/>
      <c r="CO76" s="2244"/>
      <c r="CP76" s="2244"/>
      <c r="CQ76" s="2245"/>
      <c r="CR76" s="2243"/>
      <c r="CS76" s="2244"/>
      <c r="CT76" s="2244"/>
      <c r="CU76" s="2244"/>
      <c r="CV76" s="2244"/>
      <c r="CW76" s="2244"/>
      <c r="CX76" s="2244"/>
      <c r="CY76" s="2244"/>
      <c r="CZ76" s="2245"/>
      <c r="DA76" s="2245"/>
      <c r="DB76" s="1259" t="s">
        <v>427</v>
      </c>
      <c r="DC76" s="1643"/>
      <c r="DD76" s="1625"/>
      <c r="DE76" s="1625" t="str">
        <f>IF(V76="","",V76)</f>
        <v>Территория действия тарифа</v>
      </c>
      <c r="DF76" s="1625"/>
      <c r="DG76" s="1625"/>
      <c r="DH76" s="1636">
        <v>0</v>
      </c>
    </row>
    <row s="1851" customFormat="1" customHeight="1" ht="22.5">
      <c r="A77" s="1975"/>
      <c r="B77" s="1975"/>
      <c r="C77" s="1975" t="s">
        <v>196</v>
      </c>
      <c r="D77" s="1975"/>
      <c r="E77" s="2312">
        <v>1</v>
      </c>
      <c r="F77" s="2312"/>
      <c r="G77" s="2311">
        <v>1</v>
      </c>
      <c r="H77" s="1975"/>
      <c r="I77" s="1975"/>
      <c r="J77" s="1975"/>
      <c r="K77" s="1975"/>
      <c r="L77" s="1975"/>
      <c r="M77" s="2183"/>
      <c r="N77" s="2408"/>
      <c r="O77" s="2408"/>
      <c r="P77" s="2408"/>
      <c r="Q77" s="355"/>
      <c r="R77" s="353"/>
      <c r="S77" s="1636"/>
      <c r="T77" s="354"/>
      <c r="U77" s="2274" t="str">
        <f>INDEX(PT_DIFFERENTIATION_NUM_CS,MATCH(C77,PT_DIFFERENTIATION_CS_ID,0))</f>
        <v>2.1.1</v>
      </c>
      <c r="V77" s="310" t="s">
        <v>428</v>
      </c>
      <c r="W77" s="301"/>
      <c r="X77" s="2243"/>
      <c r="Y77" s="2244"/>
      <c r="Z77" s="2244"/>
      <c r="AA77" s="2244"/>
      <c r="AB77" s="2244"/>
      <c r="AC77" s="2244"/>
      <c r="AD77" s="2244"/>
      <c r="AE77" s="2244"/>
      <c r="AF77" s="2245"/>
      <c r="AG77" s="2243" t="str">
        <f>INDEX(PT_DIFFERENTIATION_CS,MATCH(C77,PT_DIFFERENTIATION_CS_ID,0))</f>
        <v>без дифференциации</v>
      </c>
      <c r="AH77" s="2244"/>
      <c r="AI77" s="2244"/>
      <c r="AJ77" s="2244"/>
      <c r="AK77" s="2244"/>
      <c r="AL77" s="2244"/>
      <c r="AM77" s="2244"/>
      <c r="AN77" s="2244"/>
      <c r="AO77" s="2244"/>
      <c r="AP77" s="2243"/>
      <c r="AQ77" s="2244"/>
      <c r="AR77" s="2244"/>
      <c r="AS77" s="2244"/>
      <c r="AT77" s="2244"/>
      <c r="AU77" s="2244"/>
      <c r="AV77" s="2244"/>
      <c r="AW77" s="2244"/>
      <c r="AX77" s="2245"/>
      <c r="AY77" s="2243"/>
      <c r="AZ77" s="2244"/>
      <c r="BA77" s="2244"/>
      <c r="BB77" s="2244"/>
      <c r="BC77" s="2244"/>
      <c r="BD77" s="2244"/>
      <c r="BE77" s="2244"/>
      <c r="BF77" s="2244"/>
      <c r="BG77" s="2245"/>
      <c r="BH77" s="2243"/>
      <c r="BI77" s="2244"/>
      <c r="BJ77" s="2244"/>
      <c r="BK77" s="2244"/>
      <c r="BL77" s="2244"/>
      <c r="BM77" s="2244"/>
      <c r="BN77" s="2244"/>
      <c r="BO77" s="2244"/>
      <c r="BP77" s="2245"/>
      <c r="BQ77" s="2243"/>
      <c r="BR77" s="2244"/>
      <c r="BS77" s="2244"/>
      <c r="BT77" s="2244"/>
      <c r="BU77" s="2244"/>
      <c r="BV77" s="2244"/>
      <c r="BW77" s="2244"/>
      <c r="BX77" s="2244"/>
      <c r="BY77" s="2245"/>
      <c r="BZ77" s="2243"/>
      <c r="CA77" s="2244"/>
      <c r="CB77" s="2244"/>
      <c r="CC77" s="2244"/>
      <c r="CD77" s="2244"/>
      <c r="CE77" s="2244"/>
      <c r="CF77" s="2244"/>
      <c r="CG77" s="2244"/>
      <c r="CH77" s="4009"/>
      <c r="CI77" s="2243"/>
      <c r="CJ77" s="2244"/>
      <c r="CK77" s="2244"/>
      <c r="CL77" s="2244"/>
      <c r="CM77" s="2244"/>
      <c r="CN77" s="2244"/>
      <c r="CO77" s="2244"/>
      <c r="CP77" s="2244"/>
      <c r="CQ77" s="2245"/>
      <c r="CR77" s="2243"/>
      <c r="CS77" s="2244"/>
      <c r="CT77" s="2244"/>
      <c r="CU77" s="2244"/>
      <c r="CV77" s="2244"/>
      <c r="CW77" s="2244"/>
      <c r="CX77" s="2244"/>
      <c r="CY77" s="2244"/>
      <c r="CZ77" s="2245"/>
      <c r="DA77" s="2245"/>
      <c r="DB77" s="1259" t="s">
        <v>429</v>
      </c>
      <c r="DC77" s="1643"/>
      <c r="DD77" s="1625"/>
      <c r="DE77" s="1625" t="str">
        <f>IF(V77="","",V77)</f>
        <v>Наименование системы теплоснабжения </v>
      </c>
      <c r="DF77" s="1625"/>
      <c r="DG77" s="1625"/>
      <c r="DH77" s="1636">
        <v>0</v>
      </c>
    </row>
    <row s="1851" customFormat="1" customHeight="1" ht="21">
      <c r="A78" s="1975"/>
      <c r="B78" s="1975"/>
      <c r="C78" s="1975"/>
      <c r="D78" s="1975" t="s">
        <v>197</v>
      </c>
      <c r="E78" s="2312">
        <v>1</v>
      </c>
      <c r="F78" s="2312"/>
      <c r="G78" s="2312"/>
      <c r="H78" s="2311">
        <v>1</v>
      </c>
      <c r="I78" s="1975"/>
      <c r="J78" s="1975"/>
      <c r="K78" s="1975"/>
      <c r="L78" s="1975"/>
      <c r="M78" s="2183"/>
      <c r="N78" s="2408"/>
      <c r="O78" s="2408"/>
      <c r="P78" s="2408"/>
      <c r="Q78" s="355"/>
      <c r="R78" s="353"/>
      <c r="S78" s="1636"/>
      <c r="T78" s="354"/>
      <c r="U78" s="2274" t="str">
        <f>INDEX(PT_DIFFERENTIATION_NUM_IST_TE,MATCH(D78,PT_DIFFERENTIATION_IST_TE_ID,0))</f>
        <v>2.1.1.1</v>
      </c>
      <c r="V78" s="311" t="s">
        <v>430</v>
      </c>
      <c r="W78" s="301"/>
      <c r="X78" s="2243"/>
      <c r="Y78" s="2244"/>
      <c r="Z78" s="2244"/>
      <c r="AA78" s="2244"/>
      <c r="AB78" s="2244"/>
      <c r="AC78" s="2244"/>
      <c r="AD78" s="2244"/>
      <c r="AE78" s="2244"/>
      <c r="AF78" s="2245"/>
      <c r="AG78" s="2243" t="str">
        <f>INDEX(PT_DIFFERENTIATION_IST_TE,MATCH(D78,PT_DIFFERENTIATION_IST_TE_ID,0))</f>
        <v>муниципальный округ г. Оленегорск с подведомственной территорией (г. Оленегорск)- потребители, присоединенные к тепловым сетям МУП "ГУК"</v>
      </c>
      <c r="AH78" s="2244"/>
      <c r="AI78" s="2244"/>
      <c r="AJ78" s="2244"/>
      <c r="AK78" s="2244"/>
      <c r="AL78" s="2244"/>
      <c r="AM78" s="2244"/>
      <c r="AN78" s="2244"/>
      <c r="AO78" s="2244"/>
      <c r="AP78" s="2243"/>
      <c r="AQ78" s="2244"/>
      <c r="AR78" s="2244"/>
      <c r="AS78" s="2244"/>
      <c r="AT78" s="2244"/>
      <c r="AU78" s="2244"/>
      <c r="AV78" s="2244"/>
      <c r="AW78" s="2244"/>
      <c r="AX78" s="2245"/>
      <c r="AY78" s="2243"/>
      <c r="AZ78" s="2244"/>
      <c r="BA78" s="2244"/>
      <c r="BB78" s="2244"/>
      <c r="BC78" s="2244"/>
      <c r="BD78" s="2244"/>
      <c r="BE78" s="2244"/>
      <c r="BF78" s="2244"/>
      <c r="BG78" s="2245"/>
      <c r="BH78" s="2243"/>
      <c r="BI78" s="2244"/>
      <c r="BJ78" s="2244"/>
      <c r="BK78" s="2244"/>
      <c r="BL78" s="2244"/>
      <c r="BM78" s="2244"/>
      <c r="BN78" s="2244"/>
      <c r="BO78" s="2244"/>
      <c r="BP78" s="2245"/>
      <c r="BQ78" s="2243"/>
      <c r="BR78" s="2244"/>
      <c r="BS78" s="2244"/>
      <c r="BT78" s="2244"/>
      <c r="BU78" s="2244"/>
      <c r="BV78" s="2244"/>
      <c r="BW78" s="2244"/>
      <c r="BX78" s="2244"/>
      <c r="BY78" s="2245"/>
      <c r="BZ78" s="2243"/>
      <c r="CA78" s="2244"/>
      <c r="CB78" s="2244"/>
      <c r="CC78" s="2244"/>
      <c r="CD78" s="2244"/>
      <c r="CE78" s="2244"/>
      <c r="CF78" s="2244"/>
      <c r="CG78" s="2244"/>
      <c r="CH78" s="4009"/>
      <c r="CI78" s="2243"/>
      <c r="CJ78" s="2244"/>
      <c r="CK78" s="2244"/>
      <c r="CL78" s="2244"/>
      <c r="CM78" s="2244"/>
      <c r="CN78" s="2244"/>
      <c r="CO78" s="2244"/>
      <c r="CP78" s="2244"/>
      <c r="CQ78" s="2245"/>
      <c r="CR78" s="2243"/>
      <c r="CS78" s="2244"/>
      <c r="CT78" s="2244"/>
      <c r="CU78" s="2244"/>
      <c r="CV78" s="2244"/>
      <c r="CW78" s="2244"/>
      <c r="CX78" s="2244"/>
      <c r="CY78" s="2244"/>
      <c r="CZ78" s="2245"/>
      <c r="DA78" s="2245"/>
      <c r="DB78" s="1259" t="s">
        <v>431</v>
      </c>
      <c r="DC78" s="1643"/>
      <c r="DD78" s="1625"/>
      <c r="DE78" s="1625" t="str">
        <f>IF(V78="","",V78)</f>
        <v>Источник тепловой энергии  </v>
      </c>
      <c r="DF78" s="1625"/>
      <c r="DG78" s="1625"/>
      <c r="DH78" s="1636">
        <v>0</v>
      </c>
    </row>
    <row s="1851" customFormat="1" customHeight="1" ht="14.25">
      <c r="A79" s="1975"/>
      <c r="B79" s="1975"/>
      <c r="C79" s="1975"/>
      <c r="D79" s="1975"/>
      <c r="E79" s="2312">
        <v>1</v>
      </c>
      <c r="F79" s="2312"/>
      <c r="G79" s="2312"/>
      <c r="H79" s="2312"/>
      <c r="I79" s="2313" t="str">
        <f>U78&amp;".1"</f>
        <v>2.1.1.1.1</v>
      </c>
      <c r="J79" s="1975"/>
      <c r="K79" s="1975"/>
      <c r="L79" s="1975"/>
      <c r="M79" s="2183" t="s">
        <v>432</v>
      </c>
      <c r="N79" s="1636"/>
      <c r="O79" s="2398"/>
      <c r="P79" s="2398"/>
      <c r="Q79" s="2375">
        <v>1</v>
      </c>
      <c r="R79" s="2375"/>
      <c r="S79" s="2375"/>
      <c r="T79" s="357"/>
      <c r="U79" s="2305"/>
      <c r="V79" s="1384"/>
      <c r="W79" s="1385"/>
      <c r="X79" s="2297"/>
      <c r="Y79" s="2298"/>
      <c r="Z79" s="2298"/>
      <c r="AA79" s="2298"/>
      <c r="AB79" s="2298"/>
      <c r="AC79" s="2298"/>
      <c r="AD79" s="2298"/>
      <c r="AE79" s="2298"/>
      <c r="AF79" s="2299"/>
      <c r="AG79" s="2297"/>
      <c r="AH79" s="2298"/>
      <c r="AI79" s="2298"/>
      <c r="AJ79" s="2298"/>
      <c r="AK79" s="2298"/>
      <c r="AL79" s="2298"/>
      <c r="AM79" s="2298"/>
      <c r="AN79" s="2298"/>
      <c r="AO79" s="2298"/>
      <c r="AP79" s="2297"/>
      <c r="AQ79" s="2298"/>
      <c r="AR79" s="2298"/>
      <c r="AS79" s="2298"/>
      <c r="AT79" s="2298"/>
      <c r="AU79" s="2298"/>
      <c r="AV79" s="2298"/>
      <c r="AW79" s="2298"/>
      <c r="AX79" s="2299"/>
      <c r="AY79" s="2297"/>
      <c r="AZ79" s="2298"/>
      <c r="BA79" s="2298"/>
      <c r="BB79" s="2298"/>
      <c r="BC79" s="2298"/>
      <c r="BD79" s="2298"/>
      <c r="BE79" s="2298"/>
      <c r="BF79" s="2298"/>
      <c r="BG79" s="2299"/>
      <c r="BH79" s="2297"/>
      <c r="BI79" s="2298"/>
      <c r="BJ79" s="2298"/>
      <c r="BK79" s="2298"/>
      <c r="BL79" s="2298"/>
      <c r="BM79" s="2298"/>
      <c r="BN79" s="2298"/>
      <c r="BO79" s="2298"/>
      <c r="BP79" s="2299"/>
      <c r="BQ79" s="2297"/>
      <c r="BR79" s="2298"/>
      <c r="BS79" s="2298"/>
      <c r="BT79" s="2298"/>
      <c r="BU79" s="2298"/>
      <c r="BV79" s="2298"/>
      <c r="BW79" s="2298"/>
      <c r="BX79" s="2298"/>
      <c r="BY79" s="2299"/>
      <c r="BZ79" s="2297"/>
      <c r="CA79" s="2298"/>
      <c r="CB79" s="2298"/>
      <c r="CC79" s="2298"/>
      <c r="CD79" s="2298"/>
      <c r="CE79" s="2298"/>
      <c r="CF79" s="2298"/>
      <c r="CG79" s="2298"/>
      <c r="CH79" s="4010"/>
      <c r="CI79" s="2297"/>
      <c r="CJ79" s="2298"/>
      <c r="CK79" s="2298"/>
      <c r="CL79" s="2298"/>
      <c r="CM79" s="2298"/>
      <c r="CN79" s="2298"/>
      <c r="CO79" s="2298"/>
      <c r="CP79" s="2298"/>
      <c r="CQ79" s="2299"/>
      <c r="CR79" s="2297"/>
      <c r="CS79" s="2298"/>
      <c r="CT79" s="2298"/>
      <c r="CU79" s="2298"/>
      <c r="CV79" s="2298"/>
      <c r="CW79" s="2298"/>
      <c r="CX79" s="2298"/>
      <c r="CY79" s="2298"/>
      <c r="CZ79" s="2299"/>
      <c r="DA79" s="2299"/>
      <c r="DB79" s="1386"/>
      <c r="DC79" s="1643"/>
      <c r="DD79" s="1625"/>
      <c r="DE79" s="1625" t="str">
        <f>IF(V79="","",V79)</f>
        <v/>
      </c>
      <c r="DF79" s="1625"/>
      <c r="DG79" s="1625"/>
      <c r="DH79" s="1636">
        <v>0</v>
      </c>
    </row>
    <row s="1851" customFormat="1" customHeight="1" ht="21">
      <c r="A80" s="1975"/>
      <c r="B80" s="1975"/>
      <c r="C80" s="1975"/>
      <c r="D80" s="1975"/>
      <c r="E80" s="2312">
        <v>1</v>
      </c>
      <c r="F80" s="2312"/>
      <c r="G80" s="2312"/>
      <c r="H80" s="2312"/>
      <c r="I80" s="2263"/>
      <c r="J80" s="2313" t="str">
        <f>I79&amp;".1"</f>
        <v>2.1.1.1.1.1</v>
      </c>
      <c r="K80" s="1975"/>
      <c r="L80" s="1975"/>
      <c r="M80" s="2183" t="s">
        <v>435</v>
      </c>
      <c r="N80" s="1636"/>
      <c r="O80" s="1636"/>
      <c r="P80" s="2398"/>
      <c r="Q80" s="2375"/>
      <c r="R80" s="2375">
        <v>1</v>
      </c>
      <c r="S80" s="1643"/>
      <c r="T80" s="358"/>
      <c r="U80" s="2274" t="str">
        <f>$J80</f>
        <v>2.1.1.1.1.1</v>
      </c>
      <c r="V80" s="287" t="s">
        <v>436</v>
      </c>
      <c r="W80" s="301"/>
      <c r="X80" s="2246"/>
      <c r="Y80" s="2247"/>
      <c r="Z80" s="2247"/>
      <c r="AA80" s="2247"/>
      <c r="AB80" s="2247"/>
      <c r="AC80" s="2236"/>
      <c r="AD80" s="2236"/>
      <c r="AE80" s="2236"/>
      <c r="AF80" s="2309"/>
      <c r="AG80" s="2246" t="s">
        <v>491</v>
      </c>
      <c r="AH80" s="2247"/>
      <c r="AI80" s="2247"/>
      <c r="AJ80" s="2247"/>
      <c r="AK80" s="2247"/>
      <c r="AL80" s="2247"/>
      <c r="AM80" s="2247"/>
      <c r="AN80" s="2247"/>
      <c r="AO80" s="2247"/>
      <c r="AP80" s="2246"/>
      <c r="AQ80" s="2247"/>
      <c r="AR80" s="2247"/>
      <c r="AS80" s="2247"/>
      <c r="AT80" s="2247"/>
      <c r="AU80" s="2236"/>
      <c r="AV80" s="2236"/>
      <c r="AW80" s="2236"/>
      <c r="AX80" s="2309"/>
      <c r="AY80" s="2246"/>
      <c r="AZ80" s="2247"/>
      <c r="BA80" s="2247"/>
      <c r="BB80" s="2247"/>
      <c r="BC80" s="2247"/>
      <c r="BD80" s="2236"/>
      <c r="BE80" s="2236"/>
      <c r="BF80" s="2236"/>
      <c r="BG80" s="2309"/>
      <c r="BH80" s="2246"/>
      <c r="BI80" s="2247"/>
      <c r="BJ80" s="2247"/>
      <c r="BK80" s="2247"/>
      <c r="BL80" s="2247"/>
      <c r="BM80" s="2236"/>
      <c r="BN80" s="2236"/>
      <c r="BO80" s="2236"/>
      <c r="BP80" s="2309"/>
      <c r="BQ80" s="2246"/>
      <c r="BR80" s="2247"/>
      <c r="BS80" s="2247"/>
      <c r="BT80" s="2247"/>
      <c r="BU80" s="2247"/>
      <c r="BV80" s="2236"/>
      <c r="BW80" s="2236"/>
      <c r="BX80" s="2236"/>
      <c r="BY80" s="2309"/>
      <c r="BZ80" s="2246"/>
      <c r="CA80" s="2247"/>
      <c r="CB80" s="2247"/>
      <c r="CC80" s="2247"/>
      <c r="CD80" s="2247"/>
      <c r="CE80" s="2236"/>
      <c r="CF80" s="2236"/>
      <c r="CG80" s="2236"/>
      <c r="CH80" s="4011"/>
      <c r="CI80" s="2246"/>
      <c r="CJ80" s="2247"/>
      <c r="CK80" s="2247"/>
      <c r="CL80" s="2247"/>
      <c r="CM80" s="2247"/>
      <c r="CN80" s="2236"/>
      <c r="CO80" s="2236"/>
      <c r="CP80" s="2236"/>
      <c r="CQ80" s="2309"/>
      <c r="CR80" s="2246"/>
      <c r="CS80" s="2247"/>
      <c r="CT80" s="2247"/>
      <c r="CU80" s="2247"/>
      <c r="CV80" s="2247"/>
      <c r="CW80" s="2236"/>
      <c r="CX80" s="2236"/>
      <c r="CY80" s="2236"/>
      <c r="CZ80" s="2309"/>
      <c r="DA80" s="2248"/>
      <c r="DB80" s="1259" t="s">
        <v>437</v>
      </c>
      <c r="DC80" s="1643"/>
      <c r="DD80" s="1625"/>
      <c r="DE80" s="1625" t="str">
        <f>IF(V80="","",V80)</f>
        <v>Группа потребителей</v>
      </c>
      <c r="DF80" s="1625"/>
      <c r="DG80" s="1625"/>
      <c r="DH80" s="1636">
        <v>0</v>
      </c>
    </row>
    <row s="1851" customFormat="1" customHeight="1" ht="21">
      <c r="A81" s="1975"/>
      <c r="B81" s="1975"/>
      <c r="C81" s="1975"/>
      <c r="D81" s="1975"/>
      <c r="E81" s="2312">
        <v>1</v>
      </c>
      <c r="F81" s="2312"/>
      <c r="G81" s="2312"/>
      <c r="H81" s="2312"/>
      <c r="I81" s="2263"/>
      <c r="J81" s="2263"/>
      <c r="K81" s="2313" t="str">
        <f>J80&amp;".1"</f>
        <v>2.1.1.1.1.1.1</v>
      </c>
      <c r="L81" s="2126"/>
      <c r="M81" s="2183" t="s">
        <v>438</v>
      </c>
      <c r="N81" s="1636"/>
      <c r="O81" s="1636"/>
      <c r="P81" s="1636"/>
      <c r="Q81" s="2375"/>
      <c r="R81" s="2375"/>
      <c r="S81" s="2375">
        <v>1</v>
      </c>
      <c r="T81" s="358"/>
      <c r="U81" s="2274" t="str">
        <f>$K81</f>
        <v>2.1.1.1.1.1.1</v>
      </c>
      <c r="V81" s="1348" t="s">
        <v>490</v>
      </c>
      <c r="W81" s="301"/>
      <c r="X81" s="752"/>
      <c r="Y81" s="752"/>
      <c r="Z81" s="752"/>
      <c r="AA81" s="752"/>
      <c r="AB81" s="1406"/>
      <c r="AC81" s="2603"/>
      <c r="AD81" s="2108" t="s">
        <v>64</v>
      </c>
      <c r="AE81" s="2603"/>
      <c r="AF81" s="2108" t="s">
        <v>64</v>
      </c>
      <c r="AG81" s="1408"/>
      <c r="AH81" s="752"/>
      <c r="AI81" s="752">
        <v>3138.56</v>
      </c>
      <c r="AJ81" s="752"/>
      <c r="AK81" s="1258"/>
      <c r="AL81" s="2603">
        <v>45658</v>
      </c>
      <c r="AM81" s="2108" t="s">
        <v>64</v>
      </c>
      <c r="AN81" s="2603">
        <v>45838</v>
      </c>
      <c r="AO81" s="2108" t="s">
        <v>64</v>
      </c>
      <c r="AP81" s="752"/>
      <c r="AQ81" s="752"/>
      <c r="AR81" s="752">
        <v>3559.13</v>
      </c>
      <c r="AS81" s="752"/>
      <c r="AT81" s="1406"/>
      <c r="AU81" s="2603">
        <v>45839</v>
      </c>
      <c r="AV81" s="2108" t="s">
        <v>64</v>
      </c>
      <c r="AW81" s="2603">
        <v>46022</v>
      </c>
      <c r="AX81" s="2108" t="s">
        <v>64</v>
      </c>
      <c r="AY81" s="752"/>
      <c r="AZ81" s="752"/>
      <c r="BA81" s="752">
        <v>0</v>
      </c>
      <c r="BB81" s="752"/>
      <c r="BC81" s="1406"/>
      <c r="BD81" s="2603">
        <v>46023</v>
      </c>
      <c r="BE81" s="2108" t="s">
        <v>64</v>
      </c>
      <c r="BF81" s="2603">
        <v>46295</v>
      </c>
      <c r="BG81" s="2108" t="s">
        <v>64</v>
      </c>
      <c r="BH81" s="752"/>
      <c r="BI81" s="752"/>
      <c r="BJ81" s="752">
        <v>0</v>
      </c>
      <c r="BK81" s="752"/>
      <c r="BL81" s="1406"/>
      <c r="BM81" s="2603">
        <v>46296</v>
      </c>
      <c r="BN81" s="2108" t="s">
        <v>64</v>
      </c>
      <c r="BO81" s="2603">
        <v>46387</v>
      </c>
      <c r="BP81" s="2108" t="s">
        <v>64</v>
      </c>
      <c r="BQ81" s="752"/>
      <c r="BR81" s="752"/>
      <c r="BS81" s="752">
        <v>3712.17</v>
      </c>
      <c r="BT81" s="752"/>
      <c r="BU81" s="1406"/>
      <c r="BV81" s="2603">
        <v>46388</v>
      </c>
      <c r="BW81" s="2108" t="s">
        <v>64</v>
      </c>
      <c r="BX81" s="2603">
        <v>46568</v>
      </c>
      <c r="BY81" s="2108" t="s">
        <v>64</v>
      </c>
      <c r="BZ81" s="752"/>
      <c r="CA81" s="752"/>
      <c r="CB81" s="752">
        <v>3860.66</v>
      </c>
      <c r="CC81" s="752"/>
      <c r="CD81" s="1406"/>
      <c r="CE81" s="2603">
        <v>46569</v>
      </c>
      <c r="CF81" s="2108" t="s">
        <v>64</v>
      </c>
      <c r="CG81" s="2603">
        <v>46752</v>
      </c>
      <c r="CH81" s="2108" t="s">
        <v>64</v>
      </c>
      <c r="CI81" s="752"/>
      <c r="CJ81" s="752"/>
      <c r="CK81" s="752">
        <v>3860.66</v>
      </c>
      <c r="CL81" s="752"/>
      <c r="CM81" s="1406"/>
      <c r="CN81" s="2603">
        <v>46753</v>
      </c>
      <c r="CO81" s="2108" t="s">
        <v>64</v>
      </c>
      <c r="CP81" s="2603">
        <v>46934</v>
      </c>
      <c r="CQ81" s="2108" t="s">
        <v>64</v>
      </c>
      <c r="CR81" s="752"/>
      <c r="CS81" s="752"/>
      <c r="CT81" s="752">
        <v>4015.09</v>
      </c>
      <c r="CU81" s="752"/>
      <c r="CV81" s="1406"/>
      <c r="CW81" s="2603">
        <v>46935</v>
      </c>
      <c r="CX81" s="2108" t="s">
        <v>64</v>
      </c>
      <c r="CY81" s="2603">
        <v>47118</v>
      </c>
      <c r="CZ81" s="2108" t="s">
        <v>64</v>
      </c>
      <c r="DA81" s="326"/>
      <c r="DB81" s="1308" t="s">
        <v>477</v>
      </c>
      <c r="DC81" s="1643">
        <f>STRCHECKDATE(X83:DA83)</f>
      </c>
      <c r="DD81" s="1625"/>
      <c r="DE81" s="1625" t="str">
        <f>IF(V81="","",V81)</f>
        <v>вода</v>
      </c>
      <c r="DF81" s="1625"/>
      <c r="DG81" s="1625"/>
      <c r="DH81" s="1636">
        <v>0</v>
      </c>
    </row>
    <row s="1851" customFormat="1" customHeight="1" ht="21">
      <c r="A82" s="1975"/>
      <c r="B82" s="1975"/>
      <c r="C82" s="1975"/>
      <c r="D82" s="1975"/>
      <c r="E82" s="2312">
        <v>1</v>
      </c>
      <c r="F82" s="2312"/>
      <c r="G82" s="2312"/>
      <c r="H82" s="2312"/>
      <c r="I82" s="2263"/>
      <c r="J82" s="2263"/>
      <c r="K82" s="2263"/>
      <c r="L82" s="2313" t="str">
        <f>K81&amp;".1"</f>
        <v>2.1.1.1.1.1.1.1</v>
      </c>
      <c r="M82" s="2183"/>
      <c r="N82" s="1636"/>
      <c r="O82" s="1636"/>
      <c r="P82" s="1636"/>
      <c r="Q82" s="2375"/>
      <c r="R82" s="2375"/>
      <c r="S82" s="2375"/>
      <c r="T82" s="358"/>
      <c r="U82" s="2274" t="str">
        <f>$L82</f>
        <v>2.1.1.1.1.1.1.1</v>
      </c>
      <c r="V82" s="1392"/>
      <c r="W82" s="301"/>
      <c r="X82" s="326"/>
      <c r="Y82" s="752"/>
      <c r="Z82" s="752"/>
      <c r="AA82" s="752"/>
      <c r="AB82" s="1406"/>
      <c r="AC82" s="2310"/>
      <c r="AD82" s="2108"/>
      <c r="AE82" s="2310"/>
      <c r="AF82" s="2108"/>
      <c r="AG82" s="1408"/>
      <c r="AH82" s="752">
        <v>42.26</v>
      </c>
      <c r="AI82" s="752"/>
      <c r="AJ82" s="752"/>
      <c r="AK82" s="1258"/>
      <c r="AL82" s="2310"/>
      <c r="AM82" s="2108"/>
      <c r="AN82" s="2310"/>
      <c r="AO82" s="2108"/>
      <c r="AP82" s="326"/>
      <c r="AQ82" s="752">
        <v>52.84</v>
      </c>
      <c r="AR82" s="752"/>
      <c r="AS82" s="752"/>
      <c r="AT82" s="1406"/>
      <c r="AU82" s="2310"/>
      <c r="AV82" s="2108"/>
      <c r="AW82" s="2310"/>
      <c r="AX82" s="2108"/>
      <c r="AY82" s="326"/>
      <c r="AZ82" s="752">
        <v>0</v>
      </c>
      <c r="BA82" s="752"/>
      <c r="BB82" s="752"/>
      <c r="BC82" s="1406"/>
      <c r="BD82" s="2310"/>
      <c r="BE82" s="2108"/>
      <c r="BF82" s="2310"/>
      <c r="BG82" s="2108"/>
      <c r="BH82" s="326"/>
      <c r="BI82" s="752">
        <v>0</v>
      </c>
      <c r="BJ82" s="752"/>
      <c r="BK82" s="752"/>
      <c r="BL82" s="1406"/>
      <c r="BM82" s="2310"/>
      <c r="BN82" s="2108"/>
      <c r="BO82" s="2310"/>
      <c r="BP82" s="2108"/>
      <c r="BQ82" s="326"/>
      <c r="BR82" s="752">
        <v>42.61</v>
      </c>
      <c r="BS82" s="752"/>
      <c r="BT82" s="752"/>
      <c r="BU82" s="1406"/>
      <c r="BV82" s="2310"/>
      <c r="BW82" s="2108"/>
      <c r="BX82" s="2310"/>
      <c r="BY82" s="2108"/>
      <c r="BZ82" s="326"/>
      <c r="CA82" s="752">
        <v>44.32</v>
      </c>
      <c r="CB82" s="752"/>
      <c r="CC82" s="752"/>
      <c r="CD82" s="1406"/>
      <c r="CE82" s="2310"/>
      <c r="CF82" s="2108"/>
      <c r="CG82" s="2310"/>
      <c r="CH82" s="2108"/>
      <c r="CI82" s="326"/>
      <c r="CJ82" s="752">
        <v>44.32</v>
      </c>
      <c r="CK82" s="752"/>
      <c r="CL82" s="752"/>
      <c r="CM82" s="1406"/>
      <c r="CN82" s="2310"/>
      <c r="CO82" s="2108"/>
      <c r="CP82" s="2310"/>
      <c r="CQ82" s="2108"/>
      <c r="CR82" s="326"/>
      <c r="CS82" s="752">
        <v>46.09</v>
      </c>
      <c r="CT82" s="752"/>
      <c r="CU82" s="752"/>
      <c r="CV82" s="1406"/>
      <c r="CW82" s="2310"/>
      <c r="CX82" s="2108"/>
      <c r="CY82" s="2310"/>
      <c r="CZ82" s="2108"/>
      <c r="DA82" s="326"/>
      <c r="DB82" s="2254" t="s">
        <v>478</v>
      </c>
      <c r="DC82" s="1643"/>
      <c r="DD82" s="1625"/>
      <c r="DE82" s="1625"/>
      <c r="DF82" s="1625"/>
      <c r="DG82" s="1625"/>
      <c r="DH82" s="1636">
        <v>0</v>
      </c>
    </row>
    <row s="1851" customFormat="1" customHeight="1" ht="14.25">
      <c r="A83" s="1975"/>
      <c r="B83" s="1975"/>
      <c r="C83" s="1975"/>
      <c r="D83" s="1975"/>
      <c r="E83" s="2312">
        <v>1</v>
      </c>
      <c r="F83" s="2312"/>
      <c r="G83" s="2312"/>
      <c r="H83" s="2312"/>
      <c r="I83" s="2263"/>
      <c r="J83" s="2263"/>
      <c r="K83" s="2263"/>
      <c r="L83" s="2313"/>
      <c r="M83" s="2183"/>
      <c r="N83" s="1636"/>
      <c r="O83" s="1636"/>
      <c r="P83" s="1636"/>
      <c r="Q83" s="2375"/>
      <c r="R83" s="2375"/>
      <c r="S83" s="2375"/>
      <c r="T83" s="358"/>
      <c r="U83" s="2514"/>
      <c r="V83" s="301"/>
      <c r="W83" s="301"/>
      <c r="X83" s="326"/>
      <c r="Y83" s="326"/>
      <c r="Z83" s="326"/>
      <c r="AA83" s="326"/>
      <c r="AB83" s="1407" t="str">
        <f>AC81&amp;"-"&amp;AE81</f>
        <v>-</v>
      </c>
      <c r="AC83" s="2310"/>
      <c r="AD83" s="2108"/>
      <c r="AE83" s="2310"/>
      <c r="AF83" s="2108"/>
      <c r="AG83" s="1383"/>
      <c r="AH83" s="326"/>
      <c r="AI83" s="326"/>
      <c r="AJ83" s="326"/>
      <c r="AK83" s="329" t="str">
        <f>AL81&amp;"-"&amp;AN81</f>
        <v>45658-45838</v>
      </c>
      <c r="AL83" s="2310"/>
      <c r="AM83" s="2108"/>
      <c r="AN83" s="2310"/>
      <c r="AO83" s="2108"/>
      <c r="AP83" s="326"/>
      <c r="AQ83" s="326"/>
      <c r="AR83" s="326"/>
      <c r="AS83" s="326"/>
      <c r="AT83" s="1407" t="str">
        <f>AU81&amp;"-"&amp;AW81</f>
        <v>45839-46022</v>
      </c>
      <c r="AU83" s="2310"/>
      <c r="AV83" s="2108"/>
      <c r="AW83" s="2310"/>
      <c r="AX83" s="2108"/>
      <c r="AY83" s="326"/>
      <c r="AZ83" s="326"/>
      <c r="BA83" s="326"/>
      <c r="BB83" s="326"/>
      <c r="BC83" s="1407" t="str">
        <f>BD81&amp;"-"&amp;BF81</f>
        <v>46023-46295</v>
      </c>
      <c r="BD83" s="2310"/>
      <c r="BE83" s="2108"/>
      <c r="BF83" s="2310"/>
      <c r="BG83" s="2108"/>
      <c r="BH83" s="326"/>
      <c r="BI83" s="326"/>
      <c r="BJ83" s="326"/>
      <c r="BK83" s="326"/>
      <c r="BL83" s="1407" t="str">
        <f>BM81&amp;"-"&amp;BO81</f>
        <v>46296-46387</v>
      </c>
      <c r="BM83" s="2310"/>
      <c r="BN83" s="2108"/>
      <c r="BO83" s="2310"/>
      <c r="BP83" s="2108"/>
      <c r="BQ83" s="326"/>
      <c r="BR83" s="326"/>
      <c r="BS83" s="326"/>
      <c r="BT83" s="326"/>
      <c r="BU83" s="1407" t="str">
        <f>BV81&amp;"-"&amp;BX81</f>
        <v>46388-46568</v>
      </c>
      <c r="BV83" s="2310"/>
      <c r="BW83" s="2108"/>
      <c r="BX83" s="2310"/>
      <c r="BY83" s="2108"/>
      <c r="BZ83" s="326"/>
      <c r="CA83" s="326"/>
      <c r="CB83" s="326"/>
      <c r="CC83" s="326"/>
      <c r="CD83" s="1407" t="str">
        <f>CE81&amp;"-"&amp;CG81</f>
        <v>46569-46752</v>
      </c>
      <c r="CE83" s="2310"/>
      <c r="CF83" s="2108"/>
      <c r="CG83" s="2310"/>
      <c r="CH83" s="2108"/>
      <c r="CI83" s="326"/>
      <c r="CJ83" s="326"/>
      <c r="CK83" s="326"/>
      <c r="CL83" s="326"/>
      <c r="CM83" s="1407" t="str">
        <f>CN81&amp;"-"&amp;CP81</f>
        <v>46753-46934</v>
      </c>
      <c r="CN83" s="2310"/>
      <c r="CO83" s="2108"/>
      <c r="CP83" s="2310"/>
      <c r="CQ83" s="2108"/>
      <c r="CR83" s="326"/>
      <c r="CS83" s="326"/>
      <c r="CT83" s="326"/>
      <c r="CU83" s="326"/>
      <c r="CV83" s="1407" t="str">
        <f>CW81&amp;"-"&amp;CY81</f>
        <v>46935-47118</v>
      </c>
      <c r="CW83" s="2310"/>
      <c r="CX83" s="2108"/>
      <c r="CY83" s="2310"/>
      <c r="CZ83" s="2108"/>
      <c r="DA83" s="326"/>
      <c r="DB83" s="2255"/>
      <c r="DC83" s="1643"/>
      <c r="DD83" s="1625"/>
      <c r="DE83" s="1625" t="str">
        <f>IF(V83="","",V83)</f>
        <v/>
      </c>
      <c r="DF83" s="1625"/>
      <c r="DG83" s="1625"/>
      <c r="DH83" s="1636">
        <v>0</v>
      </c>
    </row>
    <row s="1851" customFormat="1" customHeight="1" ht="11.25">
      <c r="A84" s="1975"/>
      <c r="B84" s="1975"/>
      <c r="C84" s="1975"/>
      <c r="D84" s="1975"/>
      <c r="E84" s="2312">
        <v>1</v>
      </c>
      <c r="F84" s="2312"/>
      <c r="G84" s="2312"/>
      <c r="H84" s="2312"/>
      <c r="I84" s="2263"/>
      <c r="J84" s="2263"/>
      <c r="K84" s="2313"/>
      <c r="L84" s="1975"/>
      <c r="M84" s="2183"/>
      <c r="N84" s="1636"/>
      <c r="O84" s="1636"/>
      <c r="P84" s="1636"/>
      <c r="Q84" s="2375"/>
      <c r="R84" s="2375"/>
      <c r="S84" s="2375"/>
      <c r="T84" s="358"/>
      <c r="U84" s="3085"/>
      <c r="V84" s="3086" t="s">
        <v>479</v>
      </c>
      <c r="W84" s="3087"/>
      <c r="X84" s="3088"/>
      <c r="Y84" s="3089"/>
      <c r="Z84" s="3090"/>
      <c r="AA84" s="3091"/>
      <c r="AB84" s="3092"/>
      <c r="AC84" s="2310"/>
      <c r="AD84" s="2108"/>
      <c r="AE84" s="2310"/>
      <c r="AF84" s="2108"/>
      <c r="AG84" s="3093"/>
      <c r="AH84" s="3094"/>
      <c r="AI84" s="3095"/>
      <c r="AJ84" s="3096"/>
      <c r="AK84" s="3097"/>
      <c r="AL84" s="2310"/>
      <c r="AM84" s="2108"/>
      <c r="AN84" s="2310"/>
      <c r="AO84" s="2108"/>
      <c r="AP84" s="3098"/>
      <c r="AQ84" s="3099"/>
      <c r="AR84" s="3100"/>
      <c r="AS84" s="3101"/>
      <c r="AT84" s="3102"/>
      <c r="AU84" s="2310"/>
      <c r="AV84" s="2108"/>
      <c r="AW84" s="2310"/>
      <c r="AX84" s="2108"/>
      <c r="AY84" s="3103"/>
      <c r="AZ84" s="3104"/>
      <c r="BA84" s="3105"/>
      <c r="BB84" s="3106"/>
      <c r="BC84" s="3107"/>
      <c r="BD84" s="2310"/>
      <c r="BE84" s="2108"/>
      <c r="BF84" s="2310"/>
      <c r="BG84" s="2108"/>
      <c r="BH84" s="3108"/>
      <c r="BI84" s="3109"/>
      <c r="BJ84" s="3110"/>
      <c r="BK84" s="3111"/>
      <c r="BL84" s="3112"/>
      <c r="BM84" s="2310"/>
      <c r="BN84" s="2108"/>
      <c r="BO84" s="2310"/>
      <c r="BP84" s="2108"/>
      <c r="BQ84" s="3113"/>
      <c r="BR84" s="3114"/>
      <c r="BS84" s="3115"/>
      <c r="BT84" s="3116"/>
      <c r="BU84" s="3117"/>
      <c r="BV84" s="2310"/>
      <c r="BW84" s="2108"/>
      <c r="BX84" s="2310"/>
      <c r="BY84" s="2108"/>
      <c r="BZ84" s="3118"/>
      <c r="CA84" s="3119"/>
      <c r="CB84" s="3120"/>
      <c r="CC84" s="3121"/>
      <c r="CD84" s="3122"/>
      <c r="CE84" s="2310"/>
      <c r="CF84" s="2108"/>
      <c r="CG84" s="2310"/>
      <c r="CH84" s="2108"/>
      <c r="CI84" s="4172"/>
      <c r="CJ84" s="4173"/>
      <c r="CK84" s="4174"/>
      <c r="CL84" s="4175"/>
      <c r="CM84" s="4176"/>
      <c r="CN84" s="2310"/>
      <c r="CO84" s="2108"/>
      <c r="CP84" s="2310"/>
      <c r="CQ84" s="2108"/>
      <c r="CR84" s="4177"/>
      <c r="CS84" s="4178"/>
      <c r="CT84" s="4179"/>
      <c r="CU84" s="4180"/>
      <c r="CV84" s="4181"/>
      <c r="CW84" s="2310"/>
      <c r="CX84" s="2108"/>
      <c r="CY84" s="2310"/>
      <c r="CZ84" s="2108"/>
      <c r="DA84" s="3123"/>
      <c r="DB84" s="2255"/>
      <c r="DC84" s="1643"/>
      <c r="DD84" s="1625"/>
      <c r="DE84" s="1625"/>
      <c r="DF84" s="1625"/>
      <c r="DG84" s="1625"/>
      <c r="DH84" s="1636">
        <v>0</v>
      </c>
    </row>
    <row s="1851" customFormat="1" customHeight="1" ht="15">
      <c r="A85" s="1975"/>
      <c r="B85" s="1975"/>
      <c r="C85" s="1975"/>
      <c r="D85" s="1975"/>
      <c r="E85" s="2312">
        <v>1</v>
      </c>
      <c r="F85" s="2312"/>
      <c r="G85" s="2312"/>
      <c r="H85" s="2312"/>
      <c r="I85" s="2263"/>
      <c r="J85" s="2313"/>
      <c r="K85" s="1975"/>
      <c r="L85" s="1975"/>
      <c r="M85" s="2183"/>
      <c r="N85" s="1636"/>
      <c r="O85" s="1636"/>
      <c r="P85" s="2398"/>
      <c r="Q85" s="2375"/>
      <c r="R85" s="2375"/>
      <c r="S85" s="2375"/>
      <c r="T85" s="357"/>
      <c r="U85" s="3124"/>
      <c r="V85" s="3125" t="s">
        <v>440</v>
      </c>
      <c r="W85" s="3126"/>
      <c r="X85" s="3127"/>
      <c r="Y85" s="3128"/>
      <c r="Z85" s="3129"/>
      <c r="AA85" s="3130"/>
      <c r="AB85" s="3131"/>
      <c r="AC85" s="3132"/>
      <c r="AD85" s="3133"/>
      <c r="AE85" s="3134"/>
      <c r="AF85" s="3135"/>
      <c r="AG85" s="3136"/>
      <c r="AH85" s="3137"/>
      <c r="AI85" s="3138"/>
      <c r="AJ85" s="3139"/>
      <c r="AK85" s="3140"/>
      <c r="AL85" s="3141"/>
      <c r="AM85" s="3142"/>
      <c r="AN85" s="3143"/>
      <c r="AO85" s="3144"/>
      <c r="AP85" s="3145"/>
      <c r="AQ85" s="3146"/>
      <c r="AR85" s="3147"/>
      <c r="AS85" s="3148"/>
      <c r="AT85" s="3149"/>
      <c r="AU85" s="3150"/>
      <c r="AV85" s="3151"/>
      <c r="AW85" s="3152"/>
      <c r="AX85" s="3153"/>
      <c r="AY85" s="3154"/>
      <c r="AZ85" s="3155"/>
      <c r="BA85" s="3156"/>
      <c r="BB85" s="3157"/>
      <c r="BC85" s="3158"/>
      <c r="BD85" s="3159"/>
      <c r="BE85" s="3160"/>
      <c r="BF85" s="3161"/>
      <c r="BG85" s="3162"/>
      <c r="BH85" s="3163"/>
      <c r="BI85" s="3164"/>
      <c r="BJ85" s="3165"/>
      <c r="BK85" s="3166"/>
      <c r="BL85" s="3167"/>
      <c r="BM85" s="3168"/>
      <c r="BN85" s="3169"/>
      <c r="BO85" s="3170"/>
      <c r="BP85" s="3171"/>
      <c r="BQ85" s="3172"/>
      <c r="BR85" s="3173"/>
      <c r="BS85" s="3174"/>
      <c r="BT85" s="3175"/>
      <c r="BU85" s="3176"/>
      <c r="BV85" s="3177"/>
      <c r="BW85" s="3178"/>
      <c r="BX85" s="3179"/>
      <c r="BY85" s="3180"/>
      <c r="BZ85" s="3181"/>
      <c r="CA85" s="3182"/>
      <c r="CB85" s="3183"/>
      <c r="CC85" s="3184"/>
      <c r="CD85" s="3185"/>
      <c r="CE85" s="3186"/>
      <c r="CF85" s="3187"/>
      <c r="CG85" s="3188"/>
      <c r="CH85" s="4182"/>
      <c r="CI85" s="4183"/>
      <c r="CJ85" s="4184"/>
      <c r="CK85" s="4185"/>
      <c r="CL85" s="4186"/>
      <c r="CM85" s="4187"/>
      <c r="CN85" s="4188"/>
      <c r="CO85" s="4189"/>
      <c r="CP85" s="4190"/>
      <c r="CQ85" s="4191"/>
      <c r="CR85" s="4192"/>
      <c r="CS85" s="4193"/>
      <c r="CT85" s="4194"/>
      <c r="CU85" s="4195"/>
      <c r="CV85" s="4196"/>
      <c r="CW85" s="4197"/>
      <c r="CX85" s="4198"/>
      <c r="CY85" s="4199"/>
      <c r="CZ85" s="4200"/>
      <c r="DA85" s="3190"/>
      <c r="DB85" s="2256"/>
      <c r="DC85" s="1643"/>
      <c r="DD85" s="1625"/>
      <c r="DE85" s="1625" t="str">
        <f>IF(V85="","",V85)</f>
        <v>Добавить вид теплоносителя (параметры теплоносителя)</v>
      </c>
      <c r="DF85" s="1625"/>
      <c r="DG85" s="1625"/>
      <c r="DH85" s="1636">
        <v>0</v>
      </c>
    </row>
    <row s="1851" customFormat="1" customHeight="1" ht="11.25">
      <c r="A86" s="1975"/>
      <c r="B86" s="1975"/>
      <c r="C86" s="1975"/>
      <c r="D86" s="1975"/>
      <c r="E86" s="2312">
        <v>1</v>
      </c>
      <c r="F86" s="2312"/>
      <c r="G86" s="2312"/>
      <c r="H86" s="2312"/>
      <c r="I86" s="2313"/>
      <c r="J86" s="1975"/>
      <c r="K86" s="1975"/>
      <c r="L86" s="1975"/>
      <c r="M86" s="2183"/>
      <c r="N86" s="1636"/>
      <c r="O86" s="2398"/>
      <c r="P86" s="2398"/>
      <c r="Q86" s="2375"/>
      <c r="R86" s="2375"/>
      <c r="S86" s="2375"/>
      <c r="T86" s="357"/>
      <c r="U86" s="3191"/>
      <c r="V86" s="3192" t="s">
        <v>441</v>
      </c>
      <c r="W86" s="3193"/>
      <c r="X86" s="3194"/>
      <c r="Y86" s="3195"/>
      <c r="Z86" s="3196"/>
      <c r="AA86" s="3197"/>
      <c r="AB86" s="3198"/>
      <c r="AC86" s="3199"/>
      <c r="AD86" s="3200"/>
      <c r="AE86" s="3201"/>
      <c r="AF86" s="3202"/>
      <c r="AG86" s="3203"/>
      <c r="AH86" s="3204"/>
      <c r="AI86" s="3205"/>
      <c r="AJ86" s="3206"/>
      <c r="AK86" s="3207"/>
      <c r="AL86" s="3208"/>
      <c r="AM86" s="3209"/>
      <c r="AN86" s="3210"/>
      <c r="AO86" s="3211"/>
      <c r="AP86" s="3212"/>
      <c r="AQ86" s="3213"/>
      <c r="AR86" s="3214"/>
      <c r="AS86" s="3215"/>
      <c r="AT86" s="3216"/>
      <c r="AU86" s="3217"/>
      <c r="AV86" s="3218"/>
      <c r="AW86" s="3219"/>
      <c r="AX86" s="3220"/>
      <c r="AY86" s="3221"/>
      <c r="AZ86" s="3222"/>
      <c r="BA86" s="3223"/>
      <c r="BB86" s="3224"/>
      <c r="BC86" s="3225"/>
      <c r="BD86" s="3226"/>
      <c r="BE86" s="3227"/>
      <c r="BF86" s="3228"/>
      <c r="BG86" s="3229"/>
      <c r="BH86" s="3230"/>
      <c r="BI86" s="3231"/>
      <c r="BJ86" s="3232"/>
      <c r="BK86" s="3233"/>
      <c r="BL86" s="3234"/>
      <c r="BM86" s="3235"/>
      <c r="BN86" s="3236"/>
      <c r="BO86" s="3237"/>
      <c r="BP86" s="3238"/>
      <c r="BQ86" s="3239"/>
      <c r="BR86" s="3240"/>
      <c r="BS86" s="3241"/>
      <c r="BT86" s="3242"/>
      <c r="BU86" s="3243"/>
      <c r="BV86" s="3244"/>
      <c r="BW86" s="3245"/>
      <c r="BX86" s="3246"/>
      <c r="BY86" s="3247"/>
      <c r="BZ86" s="3248"/>
      <c r="CA86" s="3249"/>
      <c r="CB86" s="3250"/>
      <c r="CC86" s="3251"/>
      <c r="CD86" s="3252"/>
      <c r="CE86" s="3253"/>
      <c r="CF86" s="3254"/>
      <c r="CG86" s="3255"/>
      <c r="CH86" s="4201"/>
      <c r="CI86" s="4202"/>
      <c r="CJ86" s="4203"/>
      <c r="CK86" s="4204"/>
      <c r="CL86" s="4205"/>
      <c r="CM86" s="4206"/>
      <c r="CN86" s="4207"/>
      <c r="CO86" s="4208"/>
      <c r="CP86" s="4209"/>
      <c r="CQ86" s="4210"/>
      <c r="CR86" s="4211"/>
      <c r="CS86" s="4212"/>
      <c r="CT86" s="4213"/>
      <c r="CU86" s="4214"/>
      <c r="CV86" s="4215"/>
      <c r="CW86" s="4216"/>
      <c r="CX86" s="4217"/>
      <c r="CY86" s="4218"/>
      <c r="CZ86" s="4219"/>
      <c r="DA86" s="3257"/>
      <c r="DB86" s="3258"/>
      <c r="DC86" s="1643"/>
      <c r="DD86" s="1625"/>
      <c r="DE86" s="1625" t="str">
        <f>IF(V86="","",V86)</f>
        <v>Добавить группу потребителей</v>
      </c>
      <c r="DF86" s="1625"/>
      <c r="DG86" s="1625"/>
      <c r="DH86" s="1636">
        <v>0</v>
      </c>
    </row>
    <row s="1851" customFormat="1" customHeight="1" ht="14.25">
      <c r="A87" s="1975"/>
      <c r="B87" s="1975"/>
      <c r="C87" s="1975"/>
      <c r="D87" s="1975"/>
      <c r="E87" s="2312">
        <v>1</v>
      </c>
      <c r="F87" s="2312"/>
      <c r="G87" s="2312"/>
      <c r="H87" s="2311"/>
      <c r="I87" s="1975"/>
      <c r="J87" s="1975"/>
      <c r="K87" s="1975"/>
      <c r="L87" s="1975"/>
      <c r="M87" s="2183"/>
      <c r="N87" s="2408"/>
      <c r="O87" s="2408"/>
      <c r="P87" s="1636"/>
      <c r="Q87" s="1824"/>
      <c r="R87" s="376"/>
      <c r="S87" s="356"/>
      <c r="T87" s="1824"/>
      <c r="U87" s="1387"/>
      <c r="V87" s="1388"/>
      <c r="W87" s="1389"/>
      <c r="X87" s="1389"/>
      <c r="Y87" s="1389"/>
      <c r="Z87" s="1389"/>
      <c r="AA87" s="1389"/>
      <c r="AB87" s="1389"/>
      <c r="AC87" s="1389"/>
      <c r="AD87" s="1389"/>
      <c r="AE87" s="1389"/>
      <c r="AF87" s="1389"/>
      <c r="AG87" s="1389"/>
      <c r="AH87" s="1389"/>
      <c r="AI87" s="1389"/>
      <c r="AJ87" s="1389"/>
      <c r="AK87" s="1389"/>
      <c r="AL87" s="1389"/>
      <c r="AM87" s="1389"/>
      <c r="AN87" s="1389"/>
      <c r="AO87" s="1389"/>
      <c r="AP87" s="1389"/>
      <c r="AQ87" s="1389"/>
      <c r="AR87" s="1389"/>
      <c r="AS87" s="1389"/>
      <c r="AT87" s="1389"/>
      <c r="AU87" s="1389"/>
      <c r="AV87" s="1389"/>
      <c r="AW87" s="1389"/>
      <c r="AX87" s="1389"/>
      <c r="AY87" s="1389"/>
      <c r="AZ87" s="1389"/>
      <c r="BA87" s="1389"/>
      <c r="BB87" s="1389"/>
      <c r="BC87" s="1389"/>
      <c r="BD87" s="1389"/>
      <c r="BE87" s="1389"/>
      <c r="BF87" s="1389"/>
      <c r="BG87" s="1389"/>
      <c r="BH87" s="1389"/>
      <c r="BI87" s="1389"/>
      <c r="BJ87" s="1389"/>
      <c r="BK87" s="1389"/>
      <c r="BL87" s="1389"/>
      <c r="BM87" s="1389"/>
      <c r="BN87" s="1389"/>
      <c r="BO87" s="1389"/>
      <c r="BP87" s="1389"/>
      <c r="BQ87" s="1389"/>
      <c r="BR87" s="1389"/>
      <c r="BS87" s="1389"/>
      <c r="BT87" s="1389"/>
      <c r="BU87" s="1389"/>
      <c r="BV87" s="1389"/>
      <c r="BW87" s="1389"/>
      <c r="BX87" s="1389"/>
      <c r="BY87" s="1389"/>
      <c r="BZ87" s="1389"/>
      <c r="CA87" s="1389"/>
      <c r="CB87" s="1389"/>
      <c r="CC87" s="1389"/>
      <c r="CD87" s="1389"/>
      <c r="CE87" s="1389"/>
      <c r="CF87" s="1389"/>
      <c r="CG87" s="1389"/>
      <c r="CH87" s="1389"/>
      <c r="CI87" s="1389"/>
      <c r="CJ87" s="1389"/>
      <c r="CK87" s="1389"/>
      <c r="CL87" s="1389"/>
      <c r="CM87" s="1389"/>
      <c r="CN87" s="1389"/>
      <c r="CO87" s="1389"/>
      <c r="CP87" s="1389"/>
      <c r="CQ87" s="1389"/>
      <c r="CR87" s="1389"/>
      <c r="CS87" s="1389"/>
      <c r="CT87" s="1389"/>
      <c r="CU87" s="1389"/>
      <c r="CV87" s="1389"/>
      <c r="CW87" s="1389"/>
      <c r="CX87" s="1389"/>
      <c r="CY87" s="1389"/>
      <c r="CZ87" s="1389"/>
      <c r="DA87" s="1389"/>
      <c r="DB87" s="1390"/>
      <c r="DC87" s="1643"/>
      <c r="DD87" s="1625"/>
      <c r="DE87" s="1625" t="str">
        <f>IF(V87="","",V87)</f>
        <v/>
      </c>
      <c r="DF87" s="1625"/>
      <c r="DG87" s="1625"/>
      <c r="DH87" s="1636">
        <v>0</v>
      </c>
    </row>
    <row s="1851" customFormat="1" customHeight="1" ht="21">
      <c r="A88" s="1975"/>
      <c r="B88" s="1975"/>
      <c r="C88" s="1975"/>
      <c r="D88" s="1975" t="s">
        <v>198</v>
      </c>
      <c r="E88" s="2312"/>
      <c r="F88" s="2312"/>
      <c r="G88" s="2312"/>
      <c r="H88" s="2311" t="s">
        <v>114</v>
      </c>
      <c r="I88" s="1975"/>
      <c r="J88" s="1975"/>
      <c r="K88" s="1975"/>
      <c r="L88" s="1975"/>
      <c r="M88" s="2183"/>
      <c r="N88" s="2408"/>
      <c r="O88" s="2408"/>
      <c r="P88" s="2408"/>
      <c r="Q88" s="355"/>
      <c r="R88" s="353"/>
      <c r="S88" s="1636"/>
      <c r="T88" s="354"/>
      <c r="U88" s="2274" t="str">
        <f>INDEX(PT_DIFFERENTIATION_NUM_IST_TE,MATCH(D88,PT_DIFFERENTIATION_IST_TE_ID,0))</f>
        <v>2.1.1.2</v>
      </c>
      <c r="V88" s="311" t="s">
        <v>430</v>
      </c>
      <c r="W88" s="301"/>
      <c r="X88" s="2243"/>
      <c r="Y88" s="2244"/>
      <c r="Z88" s="2244"/>
      <c r="AA88" s="2244"/>
      <c r="AB88" s="2244"/>
      <c r="AC88" s="2244"/>
      <c r="AD88" s="2244"/>
      <c r="AE88" s="2244"/>
      <c r="AF88" s="2245"/>
      <c r="AG88" s="2243" t="str">
        <f>INDEX(PT_DIFFERENTIATION_IST_TE,MATCH(D88,PT_DIFFERENTIATION_IST_TE_ID,0))</f>
        <v>муниципальный округ г. Оленегорск с подведомственной территорией (г. Оленегорск)- потребители, присоединенные к тепловым сетям АО "МЭС"</v>
      </c>
      <c r="AH88" s="2244"/>
      <c r="AI88" s="2244"/>
      <c r="AJ88" s="2244"/>
      <c r="AK88" s="2244"/>
      <c r="AL88" s="2244"/>
      <c r="AM88" s="2244"/>
      <c r="AN88" s="2244"/>
      <c r="AO88" s="2244"/>
      <c r="AP88" s="2243"/>
      <c r="AQ88" s="2244"/>
      <c r="AR88" s="2244"/>
      <c r="AS88" s="2244"/>
      <c r="AT88" s="2244"/>
      <c r="AU88" s="2244"/>
      <c r="AV88" s="2244"/>
      <c r="AW88" s="2244"/>
      <c r="AX88" s="2245"/>
      <c r="AY88" s="2243"/>
      <c r="AZ88" s="2244"/>
      <c r="BA88" s="2244"/>
      <c r="BB88" s="2244"/>
      <c r="BC88" s="2244"/>
      <c r="BD88" s="2244"/>
      <c r="BE88" s="2244"/>
      <c r="BF88" s="2244"/>
      <c r="BG88" s="2245"/>
      <c r="BH88" s="2243"/>
      <c r="BI88" s="2244"/>
      <c r="BJ88" s="2244"/>
      <c r="BK88" s="2244"/>
      <c r="BL88" s="2244"/>
      <c r="BM88" s="2244"/>
      <c r="BN88" s="2244"/>
      <c r="BO88" s="2244"/>
      <c r="BP88" s="2245"/>
      <c r="BQ88" s="2243"/>
      <c r="BR88" s="2244"/>
      <c r="BS88" s="2244"/>
      <c r="BT88" s="2244"/>
      <c r="BU88" s="2244"/>
      <c r="BV88" s="2244"/>
      <c r="BW88" s="2244"/>
      <c r="BX88" s="2244"/>
      <c r="BY88" s="2245"/>
      <c r="BZ88" s="2243"/>
      <c r="CA88" s="2244"/>
      <c r="CB88" s="2244"/>
      <c r="CC88" s="2244"/>
      <c r="CD88" s="2244"/>
      <c r="CE88" s="2244"/>
      <c r="CF88" s="2244"/>
      <c r="CG88" s="2244"/>
      <c r="CH88" s="4009"/>
      <c r="CI88" s="2243"/>
      <c r="CJ88" s="2244"/>
      <c r="CK88" s="2244"/>
      <c r="CL88" s="2244"/>
      <c r="CM88" s="2244"/>
      <c r="CN88" s="2244"/>
      <c r="CO88" s="2244"/>
      <c r="CP88" s="2244"/>
      <c r="CQ88" s="2245"/>
      <c r="CR88" s="2243"/>
      <c r="CS88" s="2244"/>
      <c r="CT88" s="2244"/>
      <c r="CU88" s="2244"/>
      <c r="CV88" s="2244"/>
      <c r="CW88" s="2244"/>
      <c r="CX88" s="2244"/>
      <c r="CY88" s="2244"/>
      <c r="CZ88" s="2245"/>
      <c r="DA88" s="2245"/>
      <c r="DB88" s="1259" t="s">
        <v>431</v>
      </c>
      <c r="DC88" s="1643"/>
      <c r="DD88" s="1625"/>
      <c r="DE88" s="1625" t="str">
        <f>IF(V88="","",V88)</f>
        <v>Источник тепловой энергии  </v>
      </c>
      <c r="DF88" s="1625"/>
      <c r="DG88" s="1625"/>
      <c r="DH88" s="1636">
        <v>0</v>
      </c>
    </row>
    <row s="1851" customFormat="1" customHeight="1" ht="14.25">
      <c r="A89" s="1975"/>
      <c r="B89" s="1975"/>
      <c r="C89" s="1975"/>
      <c r="D89" s="1975"/>
      <c r="E89" s="2312"/>
      <c r="F89" s="2312"/>
      <c r="G89" s="2312"/>
      <c r="H89" s="2312">
        <v>1</v>
      </c>
      <c r="I89" s="2313" t="str">
        <f>U88&amp;".1"</f>
        <v>2.1.1.2.1</v>
      </c>
      <c r="J89" s="1975"/>
      <c r="K89" s="1975"/>
      <c r="L89" s="1975"/>
      <c r="M89" s="2183" t="s">
        <v>432</v>
      </c>
      <c r="N89" s="1636"/>
      <c r="O89" s="2398"/>
      <c r="P89" s="2398"/>
      <c r="Q89" s="2375">
        <v>1</v>
      </c>
      <c r="R89" s="2375"/>
      <c r="S89" s="2375"/>
      <c r="T89" s="357"/>
      <c r="U89" s="2305"/>
      <c r="V89" s="1384"/>
      <c r="W89" s="1385"/>
      <c r="X89" s="2297"/>
      <c r="Y89" s="2298"/>
      <c r="Z89" s="2298"/>
      <c r="AA89" s="2298"/>
      <c r="AB89" s="2298"/>
      <c r="AC89" s="2298"/>
      <c r="AD89" s="2298"/>
      <c r="AE89" s="2298"/>
      <c r="AF89" s="2299"/>
      <c r="AG89" s="2297"/>
      <c r="AH89" s="2298"/>
      <c r="AI89" s="2298"/>
      <c r="AJ89" s="2298"/>
      <c r="AK89" s="2298"/>
      <c r="AL89" s="2298"/>
      <c r="AM89" s="2298"/>
      <c r="AN89" s="2298"/>
      <c r="AO89" s="2298"/>
      <c r="AP89" s="2297"/>
      <c r="AQ89" s="2298"/>
      <c r="AR89" s="2298"/>
      <c r="AS89" s="2298"/>
      <c r="AT89" s="2298"/>
      <c r="AU89" s="2298"/>
      <c r="AV89" s="2298"/>
      <c r="AW89" s="2298"/>
      <c r="AX89" s="2299"/>
      <c r="AY89" s="2297"/>
      <c r="AZ89" s="2298"/>
      <c r="BA89" s="2298"/>
      <c r="BB89" s="2298"/>
      <c r="BC89" s="2298"/>
      <c r="BD89" s="2298"/>
      <c r="BE89" s="2298"/>
      <c r="BF89" s="2298"/>
      <c r="BG89" s="2299"/>
      <c r="BH89" s="2297"/>
      <c r="BI89" s="2298"/>
      <c r="BJ89" s="2298"/>
      <c r="BK89" s="2298"/>
      <c r="BL89" s="2298"/>
      <c r="BM89" s="2298"/>
      <c r="BN89" s="2298"/>
      <c r="BO89" s="2298"/>
      <c r="BP89" s="2299"/>
      <c r="BQ89" s="2297"/>
      <c r="BR89" s="2298"/>
      <c r="BS89" s="2298"/>
      <c r="BT89" s="2298"/>
      <c r="BU89" s="2298"/>
      <c r="BV89" s="2298"/>
      <c r="BW89" s="2298"/>
      <c r="BX89" s="2298"/>
      <c r="BY89" s="2299"/>
      <c r="BZ89" s="2297"/>
      <c r="CA89" s="2298"/>
      <c r="CB89" s="2298"/>
      <c r="CC89" s="2298"/>
      <c r="CD89" s="2298"/>
      <c r="CE89" s="2298"/>
      <c r="CF89" s="2298"/>
      <c r="CG89" s="2298"/>
      <c r="CH89" s="4010"/>
      <c r="CI89" s="2297"/>
      <c r="CJ89" s="2298"/>
      <c r="CK89" s="2298"/>
      <c r="CL89" s="2298"/>
      <c r="CM89" s="2298"/>
      <c r="CN89" s="2298"/>
      <c r="CO89" s="2298"/>
      <c r="CP89" s="2298"/>
      <c r="CQ89" s="2299"/>
      <c r="CR89" s="2297"/>
      <c r="CS89" s="2298"/>
      <c r="CT89" s="2298"/>
      <c r="CU89" s="2298"/>
      <c r="CV89" s="2298"/>
      <c r="CW89" s="2298"/>
      <c r="CX89" s="2298"/>
      <c r="CY89" s="2298"/>
      <c r="CZ89" s="2299"/>
      <c r="DA89" s="2299"/>
      <c r="DB89" s="1386"/>
      <c r="DC89" s="1643"/>
      <c r="DD89" s="1625"/>
      <c r="DE89" s="1625" t="str">
        <f>IF(V89="","",V89)</f>
        <v/>
      </c>
      <c r="DF89" s="1625"/>
      <c r="DG89" s="1625"/>
      <c r="DH89" s="1636">
        <v>0</v>
      </c>
    </row>
    <row s="1851" customFormat="1" customHeight="1" ht="21">
      <c r="A90" s="1975"/>
      <c r="B90" s="1975"/>
      <c r="C90" s="1975"/>
      <c r="D90" s="1975"/>
      <c r="E90" s="2312"/>
      <c r="F90" s="2312"/>
      <c r="G90" s="2312"/>
      <c r="H90" s="2312">
        <v>1</v>
      </c>
      <c r="I90" s="2263"/>
      <c r="J90" s="2313" t="str">
        <f>I89&amp;".1"</f>
        <v>2.1.1.2.1.1</v>
      </c>
      <c r="K90" s="1975"/>
      <c r="L90" s="1975"/>
      <c r="M90" s="2183" t="s">
        <v>435</v>
      </c>
      <c r="N90" s="1636"/>
      <c r="O90" s="1636"/>
      <c r="P90" s="2398"/>
      <c r="Q90" s="2375"/>
      <c r="R90" s="2375">
        <v>1</v>
      </c>
      <c r="S90" s="1643"/>
      <c r="T90" s="358"/>
      <c r="U90" s="2274" t="str">
        <f>$J90</f>
        <v>2.1.1.2.1.1</v>
      </c>
      <c r="V90" s="287" t="s">
        <v>436</v>
      </c>
      <c r="W90" s="301"/>
      <c r="X90" s="2246"/>
      <c r="Y90" s="2247"/>
      <c r="Z90" s="2247"/>
      <c r="AA90" s="2247"/>
      <c r="AB90" s="2247"/>
      <c r="AC90" s="2236"/>
      <c r="AD90" s="2236"/>
      <c r="AE90" s="2236"/>
      <c r="AF90" s="2309"/>
      <c r="AG90" s="2246" t="s">
        <v>491</v>
      </c>
      <c r="AH90" s="2247"/>
      <c r="AI90" s="2247"/>
      <c r="AJ90" s="2247"/>
      <c r="AK90" s="2247"/>
      <c r="AL90" s="2247"/>
      <c r="AM90" s="2247"/>
      <c r="AN90" s="2247"/>
      <c r="AO90" s="2247"/>
      <c r="AP90" s="2246"/>
      <c r="AQ90" s="2247"/>
      <c r="AR90" s="2247"/>
      <c r="AS90" s="2247"/>
      <c r="AT90" s="2247"/>
      <c r="AU90" s="2236"/>
      <c r="AV90" s="2236"/>
      <c r="AW90" s="2236"/>
      <c r="AX90" s="2309"/>
      <c r="AY90" s="2246"/>
      <c r="AZ90" s="2247"/>
      <c r="BA90" s="2247"/>
      <c r="BB90" s="2247"/>
      <c r="BC90" s="2247"/>
      <c r="BD90" s="2236"/>
      <c r="BE90" s="2236"/>
      <c r="BF90" s="2236"/>
      <c r="BG90" s="2309"/>
      <c r="BH90" s="2246"/>
      <c r="BI90" s="2247"/>
      <c r="BJ90" s="2247"/>
      <c r="BK90" s="2247"/>
      <c r="BL90" s="2247"/>
      <c r="BM90" s="2236"/>
      <c r="BN90" s="2236"/>
      <c r="BO90" s="2236"/>
      <c r="BP90" s="2309"/>
      <c r="BQ90" s="2246"/>
      <c r="BR90" s="2247"/>
      <c r="BS90" s="2247"/>
      <c r="BT90" s="2247"/>
      <c r="BU90" s="2247"/>
      <c r="BV90" s="2236"/>
      <c r="BW90" s="2236"/>
      <c r="BX90" s="2236"/>
      <c r="BY90" s="2309"/>
      <c r="BZ90" s="2246"/>
      <c r="CA90" s="2247"/>
      <c r="CB90" s="2247"/>
      <c r="CC90" s="2247"/>
      <c r="CD90" s="2247"/>
      <c r="CE90" s="2236"/>
      <c r="CF90" s="2236"/>
      <c r="CG90" s="2236"/>
      <c r="CH90" s="4011"/>
      <c r="CI90" s="2246"/>
      <c r="CJ90" s="2247"/>
      <c r="CK90" s="2247"/>
      <c r="CL90" s="2247"/>
      <c r="CM90" s="2247"/>
      <c r="CN90" s="2236"/>
      <c r="CO90" s="2236"/>
      <c r="CP90" s="2236"/>
      <c r="CQ90" s="2309"/>
      <c r="CR90" s="2246"/>
      <c r="CS90" s="2247"/>
      <c r="CT90" s="2247"/>
      <c r="CU90" s="2247"/>
      <c r="CV90" s="2247"/>
      <c r="CW90" s="2236"/>
      <c r="CX90" s="2236"/>
      <c r="CY90" s="2236"/>
      <c r="CZ90" s="2309"/>
      <c r="DA90" s="2248"/>
      <c r="DB90" s="1259" t="s">
        <v>437</v>
      </c>
      <c r="DC90" s="1643"/>
      <c r="DD90" s="1625"/>
      <c r="DE90" s="1625" t="str">
        <f>IF(V90="","",V90)</f>
        <v>Группа потребителей</v>
      </c>
      <c r="DF90" s="1625"/>
      <c r="DG90" s="1625"/>
      <c r="DH90" s="1636">
        <v>0</v>
      </c>
    </row>
    <row s="1851" customFormat="1" customHeight="1" ht="21">
      <c r="A91" s="1975"/>
      <c r="B91" s="1975"/>
      <c r="C91" s="1975"/>
      <c r="D91" s="1975"/>
      <c r="E91" s="2312"/>
      <c r="F91" s="2312"/>
      <c r="G91" s="2312"/>
      <c r="H91" s="2312">
        <v>1</v>
      </c>
      <c r="I91" s="2263"/>
      <c r="J91" s="2263"/>
      <c r="K91" s="2313" t="str">
        <f>J90&amp;".1"</f>
        <v>2.1.1.2.1.1.1</v>
      </c>
      <c r="L91" s="2126"/>
      <c r="M91" s="2183" t="s">
        <v>438</v>
      </c>
      <c r="N91" s="1636"/>
      <c r="O91" s="1636"/>
      <c r="P91" s="1636"/>
      <c r="Q91" s="2375"/>
      <c r="R91" s="2375"/>
      <c r="S91" s="2375">
        <v>1</v>
      </c>
      <c r="T91" s="358"/>
      <c r="U91" s="2274" t="str">
        <f>$K91</f>
        <v>2.1.1.2.1.1.1</v>
      </c>
      <c r="V91" s="1348" t="s">
        <v>490</v>
      </c>
      <c r="W91" s="301"/>
      <c r="X91" s="752"/>
      <c r="Y91" s="752"/>
      <c r="Z91" s="752"/>
      <c r="AA91" s="752"/>
      <c r="AB91" s="1406"/>
      <c r="AC91" s="2603"/>
      <c r="AD91" s="2108" t="s">
        <v>64</v>
      </c>
      <c r="AE91" s="2603"/>
      <c r="AF91" s="2108" t="s">
        <v>64</v>
      </c>
      <c r="AG91" s="1408"/>
      <c r="AH91" s="752"/>
      <c r="AI91" s="752">
        <v>0</v>
      </c>
      <c r="AJ91" s="752"/>
      <c r="AK91" s="1258"/>
      <c r="AL91" s="2603">
        <v>45658</v>
      </c>
      <c r="AM91" s="2108" t="s">
        <v>64</v>
      </c>
      <c r="AN91" s="2603">
        <v>45838</v>
      </c>
      <c r="AO91" s="2108" t="s">
        <v>64</v>
      </c>
      <c r="AP91" s="752"/>
      <c r="AQ91" s="752"/>
      <c r="AR91" s="752">
        <v>0</v>
      </c>
      <c r="AS91" s="752"/>
      <c r="AT91" s="1406"/>
      <c r="AU91" s="2603">
        <v>45839</v>
      </c>
      <c r="AV91" s="2108" t="s">
        <v>64</v>
      </c>
      <c r="AW91" s="2603">
        <v>46022</v>
      </c>
      <c r="AX91" s="2108" t="s">
        <v>64</v>
      </c>
      <c r="AY91" s="752"/>
      <c r="AZ91" s="752"/>
      <c r="BA91" s="752">
        <v>3618.45</v>
      </c>
      <c r="BB91" s="752"/>
      <c r="BC91" s="1406"/>
      <c r="BD91" s="2603">
        <v>46023</v>
      </c>
      <c r="BE91" s="2108" t="s">
        <v>64</v>
      </c>
      <c r="BF91" s="2603">
        <v>46295</v>
      </c>
      <c r="BG91" s="2108" t="s">
        <v>64</v>
      </c>
      <c r="BH91" s="752"/>
      <c r="BI91" s="752"/>
      <c r="BJ91" s="752">
        <v>4152.17</v>
      </c>
      <c r="BK91" s="752"/>
      <c r="BL91" s="1406"/>
      <c r="BM91" s="2603">
        <v>46296</v>
      </c>
      <c r="BN91" s="2108" t="s">
        <v>64</v>
      </c>
      <c r="BO91" s="2603">
        <v>46387</v>
      </c>
      <c r="BP91" s="2108" t="s">
        <v>64</v>
      </c>
      <c r="BQ91" s="752"/>
      <c r="BR91" s="752"/>
      <c r="BS91" s="752">
        <v>4152.17</v>
      </c>
      <c r="BT91" s="752"/>
      <c r="BU91" s="1406"/>
      <c r="BV91" s="2603">
        <v>46388</v>
      </c>
      <c r="BW91" s="2108" t="s">
        <v>64</v>
      </c>
      <c r="BX91" s="2603">
        <v>46568</v>
      </c>
      <c r="BY91" s="2108" t="s">
        <v>64</v>
      </c>
      <c r="BZ91" s="752"/>
      <c r="CA91" s="752"/>
      <c r="CB91" s="752">
        <v>4318.26</v>
      </c>
      <c r="CC91" s="752"/>
      <c r="CD91" s="1406"/>
      <c r="CE91" s="2603">
        <v>46569</v>
      </c>
      <c r="CF91" s="2108" t="s">
        <v>64</v>
      </c>
      <c r="CG91" s="2603">
        <v>46752</v>
      </c>
      <c r="CH91" s="2108" t="s">
        <v>64</v>
      </c>
      <c r="CI91" s="752"/>
      <c r="CJ91" s="752"/>
      <c r="CK91" s="752">
        <v>4318.26</v>
      </c>
      <c r="CL91" s="752"/>
      <c r="CM91" s="1406"/>
      <c r="CN91" s="2603">
        <v>46753</v>
      </c>
      <c r="CO91" s="2108" t="s">
        <v>64</v>
      </c>
      <c r="CP91" s="2603">
        <v>46934</v>
      </c>
      <c r="CQ91" s="2108" t="s">
        <v>64</v>
      </c>
      <c r="CR91" s="752"/>
      <c r="CS91" s="752"/>
      <c r="CT91" s="752">
        <v>4490.99</v>
      </c>
      <c r="CU91" s="752"/>
      <c r="CV91" s="1406"/>
      <c r="CW91" s="2603">
        <v>46935</v>
      </c>
      <c r="CX91" s="2108" t="s">
        <v>64</v>
      </c>
      <c r="CY91" s="2603">
        <v>47118</v>
      </c>
      <c r="CZ91" s="2108" t="s">
        <v>64</v>
      </c>
      <c r="DA91" s="326"/>
      <c r="DB91" s="1308" t="s">
        <v>477</v>
      </c>
      <c r="DC91" s="1643">
        <f>STRCHECKDATE(X93:DA93)</f>
      </c>
      <c r="DD91" s="1625"/>
      <c r="DE91" s="1625" t="str">
        <f>IF(V91="","",V91)</f>
        <v>вода</v>
      </c>
      <c r="DF91" s="1625"/>
      <c r="DG91" s="1625"/>
      <c r="DH91" s="1636">
        <v>0</v>
      </c>
    </row>
    <row s="1851" customFormat="1" customHeight="1" ht="21">
      <c r="A92" s="1975"/>
      <c r="B92" s="1975"/>
      <c r="C92" s="1975"/>
      <c r="D92" s="1975"/>
      <c r="E92" s="2312"/>
      <c r="F92" s="2312"/>
      <c r="G92" s="2312"/>
      <c r="H92" s="2312">
        <v>1</v>
      </c>
      <c r="I92" s="2263"/>
      <c r="J92" s="2263"/>
      <c r="K92" s="2263"/>
      <c r="L92" s="2313" t="str">
        <f>K91&amp;".1"</f>
        <v>2.1.1.2.1.1.1.1</v>
      </c>
      <c r="M92" s="2183"/>
      <c r="N92" s="1636"/>
      <c r="O92" s="1636"/>
      <c r="P92" s="1636"/>
      <c r="Q92" s="2375"/>
      <c r="R92" s="2375"/>
      <c r="S92" s="2375"/>
      <c r="T92" s="358"/>
      <c r="U92" s="2274" t="str">
        <f>$L92</f>
        <v>2.1.1.2.1.1.1.1</v>
      </c>
      <c r="V92" s="1392"/>
      <c r="W92" s="301"/>
      <c r="X92" s="326"/>
      <c r="Y92" s="752"/>
      <c r="Z92" s="752"/>
      <c r="AA92" s="752"/>
      <c r="AB92" s="1406"/>
      <c r="AC92" s="2310"/>
      <c r="AD92" s="2108"/>
      <c r="AE92" s="2310"/>
      <c r="AF92" s="2108"/>
      <c r="AG92" s="1408"/>
      <c r="AH92" s="752">
        <v>0</v>
      </c>
      <c r="AI92" s="752"/>
      <c r="AJ92" s="752"/>
      <c r="AK92" s="1258"/>
      <c r="AL92" s="2310"/>
      <c r="AM92" s="2108"/>
      <c r="AN92" s="2310"/>
      <c r="AO92" s="2108"/>
      <c r="AP92" s="326"/>
      <c r="AQ92" s="752">
        <v>0</v>
      </c>
      <c r="AR92" s="752"/>
      <c r="AS92" s="752"/>
      <c r="AT92" s="1406"/>
      <c r="AU92" s="2310"/>
      <c r="AV92" s="2108"/>
      <c r="AW92" s="2310"/>
      <c r="AX92" s="2108"/>
      <c r="AY92" s="326"/>
      <c r="AZ92" s="752">
        <v>53.72</v>
      </c>
      <c r="BA92" s="752"/>
      <c r="BB92" s="752"/>
      <c r="BC92" s="1406"/>
      <c r="BD92" s="2310"/>
      <c r="BE92" s="2108"/>
      <c r="BF92" s="2310"/>
      <c r="BG92" s="2108"/>
      <c r="BH92" s="326"/>
      <c r="BI92" s="752">
        <v>66.43</v>
      </c>
      <c r="BJ92" s="752"/>
      <c r="BK92" s="752"/>
      <c r="BL92" s="1406"/>
      <c r="BM92" s="2310"/>
      <c r="BN92" s="2108"/>
      <c r="BO92" s="2310"/>
      <c r="BP92" s="2108"/>
      <c r="BQ92" s="326"/>
      <c r="BR92" s="752">
        <v>42.61</v>
      </c>
      <c r="BS92" s="752"/>
      <c r="BT92" s="752"/>
      <c r="BU92" s="1406"/>
      <c r="BV92" s="2310"/>
      <c r="BW92" s="2108"/>
      <c r="BX92" s="2310"/>
      <c r="BY92" s="2108"/>
      <c r="BZ92" s="326"/>
      <c r="CA92" s="752">
        <v>44.32</v>
      </c>
      <c r="CB92" s="752"/>
      <c r="CC92" s="752"/>
      <c r="CD92" s="1406"/>
      <c r="CE92" s="2310"/>
      <c r="CF92" s="2108"/>
      <c r="CG92" s="2310"/>
      <c r="CH92" s="2108"/>
      <c r="CI92" s="326"/>
      <c r="CJ92" s="752">
        <v>44.32</v>
      </c>
      <c r="CK92" s="752"/>
      <c r="CL92" s="752"/>
      <c r="CM92" s="1406"/>
      <c r="CN92" s="2310"/>
      <c r="CO92" s="2108"/>
      <c r="CP92" s="2310"/>
      <c r="CQ92" s="2108"/>
      <c r="CR92" s="326"/>
      <c r="CS92" s="752">
        <v>46.06</v>
      </c>
      <c r="CT92" s="752"/>
      <c r="CU92" s="752"/>
      <c r="CV92" s="1406"/>
      <c r="CW92" s="2310"/>
      <c r="CX92" s="2108"/>
      <c r="CY92" s="2310"/>
      <c r="CZ92" s="2108"/>
      <c r="DA92" s="326"/>
      <c r="DB92" s="2254" t="s">
        <v>478</v>
      </c>
      <c r="DC92" s="1643"/>
      <c r="DD92" s="1625"/>
      <c r="DE92" s="1625"/>
      <c r="DF92" s="1625"/>
      <c r="DG92" s="1625"/>
      <c r="DH92" s="1636">
        <v>0</v>
      </c>
    </row>
    <row s="1851" customFormat="1" customHeight="1" ht="14.25">
      <c r="A93" s="1975"/>
      <c r="B93" s="1975"/>
      <c r="C93" s="1975"/>
      <c r="D93" s="1975"/>
      <c r="E93" s="2312"/>
      <c r="F93" s="2312"/>
      <c r="G93" s="2312"/>
      <c r="H93" s="2312">
        <v>1</v>
      </c>
      <c r="I93" s="2263"/>
      <c r="J93" s="2263"/>
      <c r="K93" s="2263"/>
      <c r="L93" s="2313"/>
      <c r="M93" s="2183"/>
      <c r="N93" s="1636"/>
      <c r="O93" s="1636"/>
      <c r="P93" s="1636"/>
      <c r="Q93" s="2375"/>
      <c r="R93" s="2375"/>
      <c r="S93" s="2375"/>
      <c r="T93" s="358"/>
      <c r="U93" s="2514"/>
      <c r="V93" s="301"/>
      <c r="W93" s="301"/>
      <c r="X93" s="326"/>
      <c r="Y93" s="326"/>
      <c r="Z93" s="326"/>
      <c r="AA93" s="326"/>
      <c r="AB93" s="1407" t="str">
        <f>AC91&amp;"-"&amp;AE91</f>
        <v>-</v>
      </c>
      <c r="AC93" s="2310"/>
      <c r="AD93" s="2108"/>
      <c r="AE93" s="2310"/>
      <c r="AF93" s="2108"/>
      <c r="AG93" s="1383"/>
      <c r="AH93" s="326"/>
      <c r="AI93" s="326"/>
      <c r="AJ93" s="326"/>
      <c r="AK93" s="329" t="str">
        <f>AL91&amp;"-"&amp;AN91</f>
        <v>45658-45838</v>
      </c>
      <c r="AL93" s="2310"/>
      <c r="AM93" s="2108"/>
      <c r="AN93" s="2310"/>
      <c r="AO93" s="2108"/>
      <c r="AP93" s="326"/>
      <c r="AQ93" s="326"/>
      <c r="AR93" s="326"/>
      <c r="AS93" s="326"/>
      <c r="AT93" s="1407" t="str">
        <f>AU91&amp;"-"&amp;AW91</f>
        <v>45839-46022</v>
      </c>
      <c r="AU93" s="2310"/>
      <c r="AV93" s="2108"/>
      <c r="AW93" s="2310"/>
      <c r="AX93" s="2108"/>
      <c r="AY93" s="326"/>
      <c r="AZ93" s="326"/>
      <c r="BA93" s="326"/>
      <c r="BB93" s="326"/>
      <c r="BC93" s="1407" t="str">
        <f>BD91&amp;"-"&amp;BF91</f>
        <v>46023-46295</v>
      </c>
      <c r="BD93" s="2310"/>
      <c r="BE93" s="2108"/>
      <c r="BF93" s="2310"/>
      <c r="BG93" s="2108"/>
      <c r="BH93" s="326"/>
      <c r="BI93" s="326"/>
      <c r="BJ93" s="326"/>
      <c r="BK93" s="326"/>
      <c r="BL93" s="1407" t="str">
        <f>BM91&amp;"-"&amp;BO91</f>
        <v>46296-46387</v>
      </c>
      <c r="BM93" s="2310"/>
      <c r="BN93" s="2108"/>
      <c r="BO93" s="2310"/>
      <c r="BP93" s="2108"/>
      <c r="BQ93" s="326"/>
      <c r="BR93" s="326"/>
      <c r="BS93" s="326"/>
      <c r="BT93" s="326"/>
      <c r="BU93" s="1407" t="str">
        <f>BV91&amp;"-"&amp;BX91</f>
        <v>46388-46568</v>
      </c>
      <c r="BV93" s="2310"/>
      <c r="BW93" s="2108"/>
      <c r="BX93" s="2310"/>
      <c r="BY93" s="2108"/>
      <c r="BZ93" s="326"/>
      <c r="CA93" s="326"/>
      <c r="CB93" s="326"/>
      <c r="CC93" s="326"/>
      <c r="CD93" s="1407" t="str">
        <f>CE91&amp;"-"&amp;CG91</f>
        <v>46569-46752</v>
      </c>
      <c r="CE93" s="2310"/>
      <c r="CF93" s="2108"/>
      <c r="CG93" s="2310"/>
      <c r="CH93" s="2108"/>
      <c r="CI93" s="326"/>
      <c r="CJ93" s="326"/>
      <c r="CK93" s="326"/>
      <c r="CL93" s="326"/>
      <c r="CM93" s="1407" t="str">
        <f>CN91&amp;"-"&amp;CP91</f>
        <v>46753-46934</v>
      </c>
      <c r="CN93" s="2310"/>
      <c r="CO93" s="2108"/>
      <c r="CP93" s="2310"/>
      <c r="CQ93" s="2108"/>
      <c r="CR93" s="326"/>
      <c r="CS93" s="326"/>
      <c r="CT93" s="326"/>
      <c r="CU93" s="326"/>
      <c r="CV93" s="1407" t="str">
        <f>CW91&amp;"-"&amp;CY91</f>
        <v>46935-47118</v>
      </c>
      <c r="CW93" s="2310"/>
      <c r="CX93" s="2108"/>
      <c r="CY93" s="2310"/>
      <c r="CZ93" s="2108"/>
      <c r="DA93" s="326"/>
      <c r="DB93" s="2255"/>
      <c r="DC93" s="1643"/>
      <c r="DD93" s="1625"/>
      <c r="DE93" s="1625" t="str">
        <f>IF(V93="","",V93)</f>
        <v/>
      </c>
      <c r="DF93" s="1625"/>
      <c r="DG93" s="1625"/>
      <c r="DH93" s="1636">
        <v>0</v>
      </c>
    </row>
    <row s="1851" customFormat="1" customHeight="1" ht="11.25">
      <c r="A94" s="1975"/>
      <c r="B94" s="1975"/>
      <c r="C94" s="1975"/>
      <c r="D94" s="1975"/>
      <c r="E94" s="2312"/>
      <c r="F94" s="2312"/>
      <c r="G94" s="2312"/>
      <c r="H94" s="2312">
        <v>1</v>
      </c>
      <c r="I94" s="2263"/>
      <c r="J94" s="2263"/>
      <c r="K94" s="2313"/>
      <c r="L94" s="1975"/>
      <c r="M94" s="2183"/>
      <c r="N94" s="1636"/>
      <c r="O94" s="1636"/>
      <c r="P94" s="1636"/>
      <c r="Q94" s="2375"/>
      <c r="R94" s="2375"/>
      <c r="S94" s="2375"/>
      <c r="T94" s="358"/>
      <c r="U94" s="3259"/>
      <c r="V94" s="3260" t="s">
        <v>479</v>
      </c>
      <c r="W94" s="3261"/>
      <c r="X94" s="3262"/>
      <c r="Y94" s="3263"/>
      <c r="Z94" s="3264"/>
      <c r="AA94" s="3265"/>
      <c r="AB94" s="3266"/>
      <c r="AC94" s="2310"/>
      <c r="AD94" s="2108"/>
      <c r="AE94" s="2310"/>
      <c r="AF94" s="2108"/>
      <c r="AG94" s="3267"/>
      <c r="AH94" s="3268"/>
      <c r="AI94" s="3269"/>
      <c r="AJ94" s="3270"/>
      <c r="AK94" s="3271"/>
      <c r="AL94" s="2310"/>
      <c r="AM94" s="2108"/>
      <c r="AN94" s="2310"/>
      <c r="AO94" s="2108"/>
      <c r="AP94" s="3272"/>
      <c r="AQ94" s="3273"/>
      <c r="AR94" s="3274"/>
      <c r="AS94" s="3275"/>
      <c r="AT94" s="3276"/>
      <c r="AU94" s="2310"/>
      <c r="AV94" s="2108"/>
      <c r="AW94" s="2310"/>
      <c r="AX94" s="2108"/>
      <c r="AY94" s="3277"/>
      <c r="AZ94" s="3278"/>
      <c r="BA94" s="3279"/>
      <c r="BB94" s="3280"/>
      <c r="BC94" s="3281"/>
      <c r="BD94" s="2310"/>
      <c r="BE94" s="2108"/>
      <c r="BF94" s="2310"/>
      <c r="BG94" s="2108"/>
      <c r="BH94" s="3282"/>
      <c r="BI94" s="3283"/>
      <c r="BJ94" s="3284"/>
      <c r="BK94" s="3285"/>
      <c r="BL94" s="3286"/>
      <c r="BM94" s="2310"/>
      <c r="BN94" s="2108"/>
      <c r="BO94" s="2310"/>
      <c r="BP94" s="2108"/>
      <c r="BQ94" s="3287"/>
      <c r="BR94" s="3288"/>
      <c r="BS94" s="3289"/>
      <c r="BT94" s="3290"/>
      <c r="BU94" s="3291"/>
      <c r="BV94" s="2310"/>
      <c r="BW94" s="2108"/>
      <c r="BX94" s="2310"/>
      <c r="BY94" s="2108"/>
      <c r="BZ94" s="3292"/>
      <c r="CA94" s="3293"/>
      <c r="CB94" s="3294"/>
      <c r="CC94" s="3295"/>
      <c r="CD94" s="3296"/>
      <c r="CE94" s="2310"/>
      <c r="CF94" s="2108"/>
      <c r="CG94" s="2310"/>
      <c r="CH94" s="2108"/>
      <c r="CI94" s="4220"/>
      <c r="CJ94" s="4221"/>
      <c r="CK94" s="4222"/>
      <c r="CL94" s="4223"/>
      <c r="CM94" s="4224"/>
      <c r="CN94" s="2310"/>
      <c r="CO94" s="2108"/>
      <c r="CP94" s="2310"/>
      <c r="CQ94" s="2108"/>
      <c r="CR94" s="4225"/>
      <c r="CS94" s="4226"/>
      <c r="CT94" s="4227"/>
      <c r="CU94" s="4228"/>
      <c r="CV94" s="4229"/>
      <c r="CW94" s="2310"/>
      <c r="CX94" s="2108"/>
      <c r="CY94" s="2310"/>
      <c r="CZ94" s="2108"/>
      <c r="DA94" s="3297"/>
      <c r="DB94" s="2255"/>
      <c r="DC94" s="1643"/>
      <c r="DD94" s="1625"/>
      <c r="DE94" s="1625"/>
      <c r="DF94" s="1625"/>
      <c r="DG94" s="1625"/>
      <c r="DH94" s="1636">
        <v>0</v>
      </c>
    </row>
    <row s="1851" customFormat="1" customHeight="1" ht="15">
      <c r="A95" s="1975"/>
      <c r="B95" s="1975"/>
      <c r="C95" s="1975"/>
      <c r="D95" s="1975"/>
      <c r="E95" s="2312"/>
      <c r="F95" s="2312"/>
      <c r="G95" s="2312"/>
      <c r="H95" s="2312">
        <v>1</v>
      </c>
      <c r="I95" s="2263"/>
      <c r="J95" s="2313"/>
      <c r="K95" s="1975"/>
      <c r="L95" s="1975"/>
      <c r="M95" s="2183"/>
      <c r="N95" s="1636"/>
      <c r="O95" s="1636"/>
      <c r="P95" s="2398"/>
      <c r="Q95" s="2375"/>
      <c r="R95" s="2375"/>
      <c r="S95" s="2375"/>
      <c r="T95" s="357"/>
      <c r="U95" s="3298"/>
      <c r="V95" s="3299" t="s">
        <v>440</v>
      </c>
      <c r="W95" s="3300"/>
      <c r="X95" s="3301"/>
      <c r="Y95" s="3302"/>
      <c r="Z95" s="3303"/>
      <c r="AA95" s="3304"/>
      <c r="AB95" s="3305"/>
      <c r="AC95" s="3306"/>
      <c r="AD95" s="3307"/>
      <c r="AE95" s="3308"/>
      <c r="AF95" s="3309"/>
      <c r="AG95" s="3310"/>
      <c r="AH95" s="3311"/>
      <c r="AI95" s="3312"/>
      <c r="AJ95" s="3313"/>
      <c r="AK95" s="3314"/>
      <c r="AL95" s="3315"/>
      <c r="AM95" s="3316"/>
      <c r="AN95" s="3317"/>
      <c r="AO95" s="3318"/>
      <c r="AP95" s="3319"/>
      <c r="AQ95" s="3320"/>
      <c r="AR95" s="3321"/>
      <c r="AS95" s="3322"/>
      <c r="AT95" s="3323"/>
      <c r="AU95" s="3324"/>
      <c r="AV95" s="3325"/>
      <c r="AW95" s="3326"/>
      <c r="AX95" s="3327"/>
      <c r="AY95" s="3328"/>
      <c r="AZ95" s="3329"/>
      <c r="BA95" s="3330"/>
      <c r="BB95" s="3331"/>
      <c r="BC95" s="3332"/>
      <c r="BD95" s="3333"/>
      <c r="BE95" s="3334"/>
      <c r="BF95" s="3335"/>
      <c r="BG95" s="3336"/>
      <c r="BH95" s="3337"/>
      <c r="BI95" s="3338"/>
      <c r="BJ95" s="3339"/>
      <c r="BK95" s="3340"/>
      <c r="BL95" s="3341"/>
      <c r="BM95" s="3342"/>
      <c r="BN95" s="3343"/>
      <c r="BO95" s="3344"/>
      <c r="BP95" s="3345"/>
      <c r="BQ95" s="3346"/>
      <c r="BR95" s="3347"/>
      <c r="BS95" s="3348"/>
      <c r="BT95" s="3349"/>
      <c r="BU95" s="3350"/>
      <c r="BV95" s="3351"/>
      <c r="BW95" s="3352"/>
      <c r="BX95" s="3353"/>
      <c r="BY95" s="3354"/>
      <c r="BZ95" s="3355"/>
      <c r="CA95" s="3356"/>
      <c r="CB95" s="3357"/>
      <c r="CC95" s="3358"/>
      <c r="CD95" s="3359"/>
      <c r="CE95" s="3360"/>
      <c r="CF95" s="3361"/>
      <c r="CG95" s="3362"/>
      <c r="CH95" s="4230"/>
      <c r="CI95" s="4231"/>
      <c r="CJ95" s="4232"/>
      <c r="CK95" s="4233"/>
      <c r="CL95" s="4234"/>
      <c r="CM95" s="4235"/>
      <c r="CN95" s="4236"/>
      <c r="CO95" s="4237"/>
      <c r="CP95" s="4238"/>
      <c r="CQ95" s="4239"/>
      <c r="CR95" s="4240"/>
      <c r="CS95" s="4241"/>
      <c r="CT95" s="4242"/>
      <c r="CU95" s="4243"/>
      <c r="CV95" s="4244"/>
      <c r="CW95" s="4245"/>
      <c r="CX95" s="4246"/>
      <c r="CY95" s="4247"/>
      <c r="CZ95" s="4248"/>
      <c r="DA95" s="3364"/>
      <c r="DB95" s="2256"/>
      <c r="DC95" s="1643"/>
      <c r="DD95" s="1625"/>
      <c r="DE95" s="1625" t="str">
        <f>IF(V95="","",V95)</f>
        <v>Добавить вид теплоносителя (параметры теплоносителя)</v>
      </c>
      <c r="DF95" s="1625"/>
      <c r="DG95" s="1625"/>
      <c r="DH95" s="1636">
        <v>0</v>
      </c>
    </row>
    <row s="1851" customFormat="1" customHeight="1" ht="11.25">
      <c r="A96" s="1975"/>
      <c r="B96" s="1975"/>
      <c r="C96" s="1975"/>
      <c r="D96" s="1975"/>
      <c r="E96" s="2312"/>
      <c r="F96" s="2312"/>
      <c r="G96" s="2312"/>
      <c r="H96" s="2312">
        <v>1</v>
      </c>
      <c r="I96" s="2313"/>
      <c r="J96" s="1975"/>
      <c r="K96" s="1975"/>
      <c r="L96" s="1975"/>
      <c r="M96" s="2183"/>
      <c r="N96" s="1636"/>
      <c r="O96" s="2398"/>
      <c r="P96" s="2398"/>
      <c r="Q96" s="2375"/>
      <c r="R96" s="2375"/>
      <c r="S96" s="2375"/>
      <c r="T96" s="357"/>
      <c r="U96" s="3365"/>
      <c r="V96" s="3366" t="s">
        <v>441</v>
      </c>
      <c r="W96" s="3367"/>
      <c r="X96" s="3368"/>
      <c r="Y96" s="3369"/>
      <c r="Z96" s="3370"/>
      <c r="AA96" s="3371"/>
      <c r="AB96" s="3372"/>
      <c r="AC96" s="3373"/>
      <c r="AD96" s="3374"/>
      <c r="AE96" s="3375"/>
      <c r="AF96" s="3376"/>
      <c r="AG96" s="3377"/>
      <c r="AH96" s="3378"/>
      <c r="AI96" s="3379"/>
      <c r="AJ96" s="3380"/>
      <c r="AK96" s="3381"/>
      <c r="AL96" s="3382"/>
      <c r="AM96" s="3383"/>
      <c r="AN96" s="3384"/>
      <c r="AO96" s="3385"/>
      <c r="AP96" s="3386"/>
      <c r="AQ96" s="3387"/>
      <c r="AR96" s="3388"/>
      <c r="AS96" s="3389"/>
      <c r="AT96" s="3390"/>
      <c r="AU96" s="3391"/>
      <c r="AV96" s="3392"/>
      <c r="AW96" s="3393"/>
      <c r="AX96" s="3394"/>
      <c r="AY96" s="3395"/>
      <c r="AZ96" s="3396"/>
      <c r="BA96" s="3397"/>
      <c r="BB96" s="3398"/>
      <c r="BC96" s="3399"/>
      <c r="BD96" s="3400"/>
      <c r="BE96" s="3401"/>
      <c r="BF96" s="3402"/>
      <c r="BG96" s="3403"/>
      <c r="BH96" s="3404"/>
      <c r="BI96" s="3405"/>
      <c r="BJ96" s="3406"/>
      <c r="BK96" s="3407"/>
      <c r="BL96" s="3408"/>
      <c r="BM96" s="3409"/>
      <c r="BN96" s="3410"/>
      <c r="BO96" s="3411"/>
      <c r="BP96" s="3412"/>
      <c r="BQ96" s="3413"/>
      <c r="BR96" s="3414"/>
      <c r="BS96" s="3415"/>
      <c r="BT96" s="3416"/>
      <c r="BU96" s="3417"/>
      <c r="BV96" s="3418"/>
      <c r="BW96" s="3419"/>
      <c r="BX96" s="3420"/>
      <c r="BY96" s="3421"/>
      <c r="BZ96" s="3422"/>
      <c r="CA96" s="3423"/>
      <c r="CB96" s="3424"/>
      <c r="CC96" s="3425"/>
      <c r="CD96" s="3426"/>
      <c r="CE96" s="3427"/>
      <c r="CF96" s="3428"/>
      <c r="CG96" s="3429"/>
      <c r="CH96" s="4249"/>
      <c r="CI96" s="4250"/>
      <c r="CJ96" s="4251"/>
      <c r="CK96" s="4252"/>
      <c r="CL96" s="4253"/>
      <c r="CM96" s="4254"/>
      <c r="CN96" s="4255"/>
      <c r="CO96" s="4256"/>
      <c r="CP96" s="4257"/>
      <c r="CQ96" s="4258"/>
      <c r="CR96" s="4259"/>
      <c r="CS96" s="4260"/>
      <c r="CT96" s="4261"/>
      <c r="CU96" s="4262"/>
      <c r="CV96" s="4263"/>
      <c r="CW96" s="4264"/>
      <c r="CX96" s="4265"/>
      <c r="CY96" s="4266"/>
      <c r="CZ96" s="4267"/>
      <c r="DA96" s="3431"/>
      <c r="DB96" s="3432"/>
      <c r="DC96" s="1643"/>
      <c r="DD96" s="1625"/>
      <c r="DE96" s="1625" t="str">
        <f>IF(V96="","",V96)</f>
        <v>Добавить группу потребителей</v>
      </c>
      <c r="DF96" s="1625"/>
      <c r="DG96" s="1625"/>
      <c r="DH96" s="1636">
        <v>0</v>
      </c>
    </row>
    <row s="1851" customFormat="1" customHeight="1" ht="14.25">
      <c r="A97" s="1975"/>
      <c r="B97" s="1975"/>
      <c r="C97" s="1975"/>
      <c r="D97" s="1975"/>
      <c r="E97" s="2312"/>
      <c r="F97" s="2312"/>
      <c r="G97" s="2312"/>
      <c r="H97" s="2311">
        <v>1</v>
      </c>
      <c r="I97" s="1975"/>
      <c r="J97" s="1975"/>
      <c r="K97" s="1975"/>
      <c r="L97" s="1975"/>
      <c r="M97" s="2183"/>
      <c r="N97" s="2408"/>
      <c r="O97" s="2408"/>
      <c r="P97" s="1636"/>
      <c r="Q97" s="1824"/>
      <c r="R97" s="376"/>
      <c r="S97" s="356"/>
      <c r="T97" s="1824"/>
      <c r="U97" s="1387"/>
      <c r="V97" s="1388"/>
      <c r="W97" s="1389"/>
      <c r="X97" s="1389"/>
      <c r="Y97" s="1389"/>
      <c r="Z97" s="1389"/>
      <c r="AA97" s="1389"/>
      <c r="AB97" s="1389"/>
      <c r="AC97" s="1389"/>
      <c r="AD97" s="1389"/>
      <c r="AE97" s="1389"/>
      <c r="AF97" s="1389"/>
      <c r="AG97" s="1389"/>
      <c r="AH97" s="1389"/>
      <c r="AI97" s="1389"/>
      <c r="AJ97" s="1389"/>
      <c r="AK97" s="1389"/>
      <c r="AL97" s="1389"/>
      <c r="AM97" s="1389"/>
      <c r="AN97" s="1389"/>
      <c r="AO97" s="1389"/>
      <c r="AP97" s="1389"/>
      <c r="AQ97" s="1389"/>
      <c r="AR97" s="1389"/>
      <c r="AS97" s="1389"/>
      <c r="AT97" s="1389"/>
      <c r="AU97" s="1389"/>
      <c r="AV97" s="1389"/>
      <c r="AW97" s="1389"/>
      <c r="AX97" s="1389"/>
      <c r="AY97" s="1389"/>
      <c r="AZ97" s="1389"/>
      <c r="BA97" s="1389"/>
      <c r="BB97" s="1389"/>
      <c r="BC97" s="1389"/>
      <c r="BD97" s="1389"/>
      <c r="BE97" s="1389"/>
      <c r="BF97" s="1389"/>
      <c r="BG97" s="1389"/>
      <c r="BH97" s="1389"/>
      <c r="BI97" s="1389"/>
      <c r="BJ97" s="1389"/>
      <c r="BK97" s="1389"/>
      <c r="BL97" s="1389"/>
      <c r="BM97" s="1389"/>
      <c r="BN97" s="1389"/>
      <c r="BO97" s="1389"/>
      <c r="BP97" s="1389"/>
      <c r="BQ97" s="1389"/>
      <c r="BR97" s="1389"/>
      <c r="BS97" s="1389"/>
      <c r="BT97" s="1389"/>
      <c r="BU97" s="1389"/>
      <c r="BV97" s="1389"/>
      <c r="BW97" s="1389"/>
      <c r="BX97" s="1389"/>
      <c r="BY97" s="1389"/>
      <c r="BZ97" s="1389"/>
      <c r="CA97" s="1389"/>
      <c r="CB97" s="1389"/>
      <c r="CC97" s="1389"/>
      <c r="CD97" s="1389"/>
      <c r="CE97" s="1389"/>
      <c r="CF97" s="1389"/>
      <c r="CG97" s="1389"/>
      <c r="CH97" s="1389"/>
      <c r="CI97" s="1389"/>
      <c r="CJ97" s="1389"/>
      <c r="CK97" s="1389"/>
      <c r="CL97" s="1389"/>
      <c r="CM97" s="1389"/>
      <c r="CN97" s="1389"/>
      <c r="CO97" s="1389"/>
      <c r="CP97" s="1389"/>
      <c r="CQ97" s="1389"/>
      <c r="CR97" s="1389"/>
      <c r="CS97" s="1389"/>
      <c r="CT97" s="1389"/>
      <c r="CU97" s="1389"/>
      <c r="CV97" s="1389"/>
      <c r="CW97" s="1389"/>
      <c r="CX97" s="1389"/>
      <c r="CY97" s="1389"/>
      <c r="CZ97" s="1389"/>
      <c r="DA97" s="1389"/>
      <c r="DB97" s="1390"/>
      <c r="DC97" s="1643"/>
      <c r="DD97" s="1625"/>
      <c r="DE97" s="1625" t="str">
        <f>IF(V97="","",V97)</f>
        <v/>
      </c>
      <c r="DF97" s="1625"/>
      <c r="DG97" s="1625"/>
      <c r="DH97" s="1636">
        <v>0</v>
      </c>
    </row>
    <row s="623" customFormat="1" customHeight="1" ht="14.25">
      <c r="A98" s="1376"/>
      <c r="B98" s="1376"/>
      <c r="C98" s="1376"/>
      <c r="D98" s="1376"/>
      <c r="E98" s="2312">
        <v>1</v>
      </c>
      <c r="F98" s="2312"/>
      <c r="G98" s="2311"/>
      <c r="H98" s="1376"/>
      <c r="I98" s="1376"/>
      <c r="J98" s="1376"/>
      <c r="K98" s="1376"/>
      <c r="L98" s="1376"/>
      <c r="M98" s="1382"/>
      <c r="N98" s="1379"/>
      <c r="O98" s="1379"/>
      <c r="P98" s="1642"/>
      <c r="Q98" s="1317"/>
      <c r="R98" s="1345"/>
      <c r="S98" s="1317"/>
      <c r="T98" s="1317"/>
      <c r="U98" s="1319"/>
      <c r="V98" s="1320" t="s">
        <v>189</v>
      </c>
      <c r="W98" s="1321"/>
      <c r="X98" s="1321"/>
      <c r="Y98" s="1321"/>
      <c r="Z98" s="1321"/>
      <c r="AA98" s="1321"/>
      <c r="AB98" s="1321"/>
      <c r="AC98" s="1321"/>
      <c r="AD98" s="1321"/>
      <c r="AE98" s="1321"/>
      <c r="AF98" s="1321"/>
      <c r="AG98" s="1321"/>
      <c r="AH98" s="1321"/>
      <c r="AI98" s="1321"/>
      <c r="AJ98" s="1321"/>
      <c r="AK98" s="1321"/>
      <c r="AL98" s="1321"/>
      <c r="AM98" s="1321"/>
      <c r="AN98" s="1321"/>
      <c r="AO98" s="1321"/>
      <c r="AP98" s="1321"/>
      <c r="AQ98" s="1321"/>
      <c r="AR98" s="1321"/>
      <c r="AS98" s="1321"/>
      <c r="AT98" s="1321"/>
      <c r="AU98" s="1321"/>
      <c r="AV98" s="1321"/>
      <c r="AW98" s="1321"/>
      <c r="AX98" s="1321"/>
      <c r="AY98" s="1321"/>
      <c r="AZ98" s="1321"/>
      <c r="BA98" s="1321"/>
      <c r="BB98" s="1321"/>
      <c r="BC98" s="1321"/>
      <c r="BD98" s="1321"/>
      <c r="BE98" s="1321"/>
      <c r="BF98" s="1321"/>
      <c r="BG98" s="1321"/>
      <c r="BH98" s="1321"/>
      <c r="BI98" s="1321"/>
      <c r="BJ98" s="1321"/>
      <c r="BK98" s="1321"/>
      <c r="BL98" s="1321"/>
      <c r="BM98" s="1321"/>
      <c r="BN98" s="1321"/>
      <c r="BO98" s="1321"/>
      <c r="BP98" s="1321"/>
      <c r="BQ98" s="1321"/>
      <c r="BR98" s="1321"/>
      <c r="BS98" s="1321"/>
      <c r="BT98" s="1321"/>
      <c r="BU98" s="1321"/>
      <c r="BV98" s="1321"/>
      <c r="BW98" s="1321"/>
      <c r="BX98" s="1321"/>
      <c r="BY98" s="1321"/>
      <c r="BZ98" s="1321"/>
      <c r="CA98" s="1321"/>
      <c r="CB98" s="1321"/>
      <c r="CC98" s="1321"/>
      <c r="CD98" s="1321"/>
      <c r="CE98" s="1321"/>
      <c r="CF98" s="1321"/>
      <c r="CG98" s="1321"/>
      <c r="CH98" s="1321"/>
      <c r="CI98" s="1321"/>
      <c r="CJ98" s="1321"/>
      <c r="CK98" s="1321"/>
      <c r="CL98" s="1321"/>
      <c r="CM98" s="1321"/>
      <c r="CN98" s="1321"/>
      <c r="CO98" s="1321"/>
      <c r="CP98" s="1321"/>
      <c r="CQ98" s="1321"/>
      <c r="CR98" s="1321"/>
      <c r="CS98" s="1321"/>
      <c r="CT98" s="1321"/>
      <c r="CU98" s="1321"/>
      <c r="CV98" s="1321"/>
      <c r="CW98" s="1321"/>
      <c r="CX98" s="1321"/>
      <c r="CY98" s="1321"/>
      <c r="CZ98" s="1321"/>
      <c r="DA98" s="1321"/>
      <c r="DB98" s="1321"/>
      <c r="DC98" s="1643"/>
      <c r="DD98" s="1625"/>
      <c r="DE98" s="1625" t="str">
        <f>IF(V98="","",V98)</f>
        <v>Добавить источник для дифференциации</v>
      </c>
      <c r="DF98" s="1625"/>
      <c r="DG98" s="1625"/>
      <c r="DH98" s="1643">
        <v>0</v>
      </c>
    </row>
    <row s="623" customFormat="1" customHeight="1" ht="14.25">
      <c r="A99" s="1376"/>
      <c r="B99" s="1376"/>
      <c r="C99" s="1376"/>
      <c r="D99" s="1376"/>
      <c r="E99" s="2312">
        <v>1</v>
      </c>
      <c r="F99" s="2311"/>
      <c r="G99" s="1376"/>
      <c r="H99" s="1376"/>
      <c r="I99" s="1376"/>
      <c r="J99" s="1376"/>
      <c r="K99" s="1376"/>
      <c r="L99" s="1376"/>
      <c r="M99" s="1382"/>
      <c r="N99" s="1380"/>
      <c r="O99" s="1380"/>
      <c r="P99" s="1642"/>
      <c r="Q99" s="1317"/>
      <c r="R99" s="1345"/>
      <c r="S99" s="1317"/>
      <c r="T99" s="1317"/>
      <c r="U99" s="1323"/>
      <c r="V99" s="1324" t="s">
        <v>190</v>
      </c>
      <c r="W99" s="1325"/>
      <c r="X99" s="1325"/>
      <c r="Y99" s="1325"/>
      <c r="Z99" s="1325"/>
      <c r="AA99" s="1325"/>
      <c r="AB99" s="1325"/>
      <c r="AC99" s="1325"/>
      <c r="AD99" s="1325"/>
      <c r="AE99" s="1325"/>
      <c r="AF99" s="1325"/>
      <c r="AG99" s="1325"/>
      <c r="AH99" s="1325"/>
      <c r="AI99" s="1325"/>
      <c r="AJ99" s="1325"/>
      <c r="AK99" s="1325"/>
      <c r="AL99" s="1325"/>
      <c r="AM99" s="1325"/>
      <c r="AN99" s="1325"/>
      <c r="AO99" s="1325"/>
      <c r="AP99" s="1325"/>
      <c r="AQ99" s="1325"/>
      <c r="AR99" s="1325"/>
      <c r="AS99" s="1325"/>
      <c r="AT99" s="1325"/>
      <c r="AU99" s="1325"/>
      <c r="AV99" s="1325"/>
      <c r="AW99" s="1325"/>
      <c r="AX99" s="1325"/>
      <c r="AY99" s="1325"/>
      <c r="AZ99" s="1325"/>
      <c r="BA99" s="1325"/>
      <c r="BB99" s="1325"/>
      <c r="BC99" s="1325"/>
      <c r="BD99" s="1325"/>
      <c r="BE99" s="1325"/>
      <c r="BF99" s="1325"/>
      <c r="BG99" s="1325"/>
      <c r="BH99" s="1325"/>
      <c r="BI99" s="1325"/>
      <c r="BJ99" s="1325"/>
      <c r="BK99" s="1325"/>
      <c r="BL99" s="1325"/>
      <c r="BM99" s="1325"/>
      <c r="BN99" s="1325"/>
      <c r="BO99" s="1325"/>
      <c r="BP99" s="1325"/>
      <c r="BQ99" s="1325"/>
      <c r="BR99" s="1325"/>
      <c r="BS99" s="1325"/>
      <c r="BT99" s="1325"/>
      <c r="BU99" s="1325"/>
      <c r="BV99" s="1325"/>
      <c r="BW99" s="1325"/>
      <c r="BX99" s="1325"/>
      <c r="BY99" s="1325"/>
      <c r="BZ99" s="1325"/>
      <c r="CA99" s="1325"/>
      <c r="CB99" s="1325"/>
      <c r="CC99" s="1325"/>
      <c r="CD99" s="1325"/>
      <c r="CE99" s="1325"/>
      <c r="CF99" s="1325"/>
      <c r="CG99" s="1325"/>
      <c r="CH99" s="1325"/>
      <c r="CI99" s="1325"/>
      <c r="CJ99" s="1325"/>
      <c r="CK99" s="1325"/>
      <c r="CL99" s="1325"/>
      <c r="CM99" s="1325"/>
      <c r="CN99" s="1325"/>
      <c r="CO99" s="1325"/>
      <c r="CP99" s="1325"/>
      <c r="CQ99" s="1325"/>
      <c r="CR99" s="1325"/>
      <c r="CS99" s="1325"/>
      <c r="CT99" s="1325"/>
      <c r="CU99" s="1325"/>
      <c r="CV99" s="1325"/>
      <c r="CW99" s="1325"/>
      <c r="CX99" s="1325"/>
      <c r="CY99" s="1325"/>
      <c r="CZ99" s="1325"/>
      <c r="DA99" s="1325"/>
      <c r="DB99" s="1325"/>
      <c r="DC99" s="1643"/>
      <c r="DD99" s="1625"/>
      <c r="DE99" s="1625" t="str">
        <f>IF(V99="","",V99)</f>
        <v>Добавить централизованную систему для дифференциации</v>
      </c>
      <c r="DF99" s="1625"/>
      <c r="DG99" s="1625"/>
      <c r="DH99" s="1643">
        <v>0</v>
      </c>
    </row>
    <row s="623" customFormat="1" customHeight="1" ht="14.25">
      <c r="A100" s="1376"/>
      <c r="B100" s="1376"/>
      <c r="C100" s="1376"/>
      <c r="D100" s="1376"/>
      <c r="E100" s="2311">
        <v>1</v>
      </c>
      <c r="F100" s="1376"/>
      <c r="G100" s="1376"/>
      <c r="H100" s="1376"/>
      <c r="I100" s="1376"/>
      <c r="J100" s="1376"/>
      <c r="K100" s="1376"/>
      <c r="L100" s="1376"/>
      <c r="M100" s="1382"/>
      <c r="N100" s="1380"/>
      <c r="O100" s="1380"/>
      <c r="P100" s="1642"/>
      <c r="Q100" s="1317"/>
      <c r="R100" s="1345"/>
      <c r="S100" s="1317"/>
      <c r="T100" s="1317"/>
      <c r="U100" s="1323"/>
      <c r="V100" s="1326" t="s">
        <v>191</v>
      </c>
      <c r="W100" s="1325"/>
      <c r="X100" s="1325"/>
      <c r="Y100" s="1325"/>
      <c r="Z100" s="1325"/>
      <c r="AA100" s="1325"/>
      <c r="AB100" s="1325"/>
      <c r="AC100" s="1325"/>
      <c r="AD100" s="1325"/>
      <c r="AE100" s="1325"/>
      <c r="AF100" s="1325"/>
      <c r="AG100" s="1325"/>
      <c r="AH100" s="1325"/>
      <c r="AI100" s="1325"/>
      <c r="AJ100" s="1325"/>
      <c r="AK100" s="1325"/>
      <c r="AL100" s="1325"/>
      <c r="AM100" s="1325"/>
      <c r="AN100" s="1325"/>
      <c r="AO100" s="1325"/>
      <c r="AP100" s="1325"/>
      <c r="AQ100" s="1325"/>
      <c r="AR100" s="1325"/>
      <c r="AS100" s="1325"/>
      <c r="AT100" s="1325"/>
      <c r="AU100" s="1325"/>
      <c r="AV100" s="1325"/>
      <c r="AW100" s="1325"/>
      <c r="AX100" s="1325"/>
      <c r="AY100" s="1325"/>
      <c r="AZ100" s="1325"/>
      <c r="BA100" s="1325"/>
      <c r="BB100" s="1325"/>
      <c r="BC100" s="1325"/>
      <c r="BD100" s="1325"/>
      <c r="BE100" s="1325"/>
      <c r="BF100" s="1325"/>
      <c r="BG100" s="1325"/>
      <c r="BH100" s="1325"/>
      <c r="BI100" s="1325"/>
      <c r="BJ100" s="1325"/>
      <c r="BK100" s="1325"/>
      <c r="BL100" s="1325"/>
      <c r="BM100" s="1325"/>
      <c r="BN100" s="1325"/>
      <c r="BO100" s="1325"/>
      <c r="BP100" s="1325"/>
      <c r="BQ100" s="1325"/>
      <c r="BR100" s="1325"/>
      <c r="BS100" s="1325"/>
      <c r="BT100" s="1325"/>
      <c r="BU100" s="1325"/>
      <c r="BV100" s="1325"/>
      <c r="BW100" s="1325"/>
      <c r="BX100" s="1325"/>
      <c r="BY100" s="1325"/>
      <c r="BZ100" s="1325"/>
      <c r="CA100" s="1325"/>
      <c r="CB100" s="1325"/>
      <c r="CC100" s="1325"/>
      <c r="CD100" s="1325"/>
      <c r="CE100" s="1325"/>
      <c r="CF100" s="1325"/>
      <c r="CG100" s="1325"/>
      <c r="CH100" s="1325"/>
      <c r="CI100" s="1325"/>
      <c r="CJ100" s="1325"/>
      <c r="CK100" s="1325"/>
      <c r="CL100" s="1325"/>
      <c r="CM100" s="1325"/>
      <c r="CN100" s="1325"/>
      <c r="CO100" s="1325"/>
      <c r="CP100" s="1325"/>
      <c r="CQ100" s="1325"/>
      <c r="CR100" s="1325"/>
      <c r="CS100" s="1325"/>
      <c r="CT100" s="1325"/>
      <c r="CU100" s="1325"/>
      <c r="CV100" s="1325"/>
      <c r="CW100" s="1325"/>
      <c r="CX100" s="1325"/>
      <c r="CY100" s="1325"/>
      <c r="CZ100" s="1325"/>
      <c r="DA100" s="1325"/>
      <c r="DB100" s="1325"/>
      <c r="DC100" s="1643"/>
      <c r="DD100" s="1625"/>
      <c r="DE100" s="1625" t="str">
        <f>IF(V100="","",V100)</f>
        <v>Добавить территорию для дифференциации</v>
      </c>
      <c r="DF100" s="1625"/>
      <c r="DG100" s="1625"/>
      <c r="DH100" s="1643">
        <v>0</v>
      </c>
    </row>
    <row s="1851" customFormat="1" customHeight="1" ht="21">
      <c r="A101" s="1975" t="s">
        <v>202</v>
      </c>
      <c r="B101" s="1975"/>
      <c r="C101" s="1975"/>
      <c r="D101" s="1975"/>
      <c r="E101" s="2311" t="s">
        <v>94</v>
      </c>
      <c r="F101" s="1975"/>
      <c r="G101" s="1975"/>
      <c r="H101" s="1975"/>
      <c r="I101" s="1975"/>
      <c r="J101" s="1975"/>
      <c r="K101" s="1975"/>
      <c r="L101" s="1975"/>
      <c r="M101" s="2183"/>
      <c r="N101" s="2408"/>
      <c r="O101" s="2408"/>
      <c r="P101" s="2408"/>
      <c r="Q101" s="2398"/>
      <c r="R101" s="1824"/>
      <c r="S101" s="1824"/>
      <c r="T101" s="356"/>
      <c r="U101" s="2274" t="str">
        <f>INDEX(PT_DIFFERENTIATION_NUM_NTAR,MATCH(A101,PT_DIFFERENTIATION_NTAR_ID,0))</f>
        <v>3</v>
      </c>
      <c r="V101" s="1526" t="s">
        <v>127</v>
      </c>
      <c r="W101" s="301"/>
      <c r="X101" s="2243"/>
      <c r="Y101" s="2244"/>
      <c r="Z101" s="2244"/>
      <c r="AA101" s="2244"/>
      <c r="AB101" s="2244"/>
      <c r="AC101" s="2244"/>
      <c r="AD101" s="2244"/>
      <c r="AE101" s="2244"/>
      <c r="AF101" s="2245"/>
      <c r="AG101" s="2243" t="str">
        <f>INDEX(PT_DIFFERENTIATION_NTAR,MATCH(A101,PT_DIFFERENTIATION_NTAR_ID,0))</f>
        <v>Тарифы на горячую воду в открытых системах теплоснабжения (горячее водоснабжение), поставляемую потребителям</v>
      </c>
      <c r="AH101" s="2244"/>
      <c r="AI101" s="2244"/>
      <c r="AJ101" s="2244"/>
      <c r="AK101" s="2244"/>
      <c r="AL101" s="2244"/>
      <c r="AM101" s="2244"/>
      <c r="AN101" s="2244"/>
      <c r="AO101" s="2244"/>
      <c r="AP101" s="2243"/>
      <c r="AQ101" s="2244"/>
      <c r="AR101" s="2244"/>
      <c r="AS101" s="2244"/>
      <c r="AT101" s="2244"/>
      <c r="AU101" s="2244"/>
      <c r="AV101" s="2244"/>
      <c r="AW101" s="2244"/>
      <c r="AX101" s="2245"/>
      <c r="AY101" s="2243"/>
      <c r="AZ101" s="2244"/>
      <c r="BA101" s="2244"/>
      <c r="BB101" s="2244"/>
      <c r="BC101" s="2244"/>
      <c r="BD101" s="2244"/>
      <c r="BE101" s="2244"/>
      <c r="BF101" s="2244"/>
      <c r="BG101" s="2245"/>
      <c r="BH101" s="2243"/>
      <c r="BI101" s="2244"/>
      <c r="BJ101" s="2244"/>
      <c r="BK101" s="2244"/>
      <c r="BL101" s="2244"/>
      <c r="BM101" s="2244"/>
      <c r="BN101" s="2244"/>
      <c r="BO101" s="2244"/>
      <c r="BP101" s="2245"/>
      <c r="BQ101" s="2243"/>
      <c r="BR101" s="2244"/>
      <c r="BS101" s="2244"/>
      <c r="BT101" s="2244"/>
      <c r="BU101" s="2244"/>
      <c r="BV101" s="2244"/>
      <c r="BW101" s="2244"/>
      <c r="BX101" s="2244"/>
      <c r="BY101" s="2245"/>
      <c r="BZ101" s="2243"/>
      <c r="CA101" s="2244"/>
      <c r="CB101" s="2244"/>
      <c r="CC101" s="2244"/>
      <c r="CD101" s="2244"/>
      <c r="CE101" s="2244"/>
      <c r="CF101" s="2244"/>
      <c r="CG101" s="2244"/>
      <c r="CH101" s="4009"/>
      <c r="CI101" s="2243"/>
      <c r="CJ101" s="2244"/>
      <c r="CK101" s="2244"/>
      <c r="CL101" s="2244"/>
      <c r="CM101" s="2244"/>
      <c r="CN101" s="2244"/>
      <c r="CO101" s="2244"/>
      <c r="CP101" s="2244"/>
      <c r="CQ101" s="2245"/>
      <c r="CR101" s="2243"/>
      <c r="CS101" s="2244"/>
      <c r="CT101" s="2244"/>
      <c r="CU101" s="2244"/>
      <c r="CV101" s="2244"/>
      <c r="CW101" s="2244"/>
      <c r="CX101" s="2244"/>
      <c r="CY101" s="2244"/>
      <c r="CZ101" s="2245"/>
      <c r="DA101" s="2245"/>
      <c r="DB101" s="1259" t="s">
        <v>425</v>
      </c>
      <c r="DC101" s="1643"/>
      <c r="DD101" s="1625"/>
      <c r="DE101" s="1625" t="str">
        <f>IF(V101="","",V101)</f>
        <v>Наименование тарифа</v>
      </c>
      <c r="DF101" s="1625"/>
      <c r="DG101" s="1625"/>
      <c r="DH101" s="1636">
        <v>0</v>
      </c>
    </row>
    <row s="1851" customFormat="1" customHeight="1" ht="21">
      <c r="A102" s="1975"/>
      <c r="B102" s="1975" t="s">
        <v>203</v>
      </c>
      <c r="C102" s="1975"/>
      <c r="D102" s="1975"/>
      <c r="E102" s="2312" t="s">
        <v>114</v>
      </c>
      <c r="F102" s="2311">
        <v>1</v>
      </c>
      <c r="G102" s="1975"/>
      <c r="H102" s="1975"/>
      <c r="I102" s="1975"/>
      <c r="J102" s="1975"/>
      <c r="K102" s="1975"/>
      <c r="L102" s="1975"/>
      <c r="M102" s="2183"/>
      <c r="N102" s="2408"/>
      <c r="O102" s="2408"/>
      <c r="P102" s="2408"/>
      <c r="Q102" s="2126"/>
      <c r="R102" s="353"/>
      <c r="S102" s="1636"/>
      <c r="T102" s="354"/>
      <c r="U102" s="2274" t="str">
        <f>INDEX(PT_DIFFERENTIATION_NUM_TER,MATCH(B102,PT_DIFFERENTIATION_TER_ID,0))</f>
        <v>3.1</v>
      </c>
      <c r="V102" s="1523" t="s">
        <v>426</v>
      </c>
      <c r="W102" s="301"/>
      <c r="X102" s="2243"/>
      <c r="Y102" s="2244"/>
      <c r="Z102" s="2244"/>
      <c r="AA102" s="2244"/>
      <c r="AB102" s="2244"/>
      <c r="AC102" s="2244"/>
      <c r="AD102" s="2244"/>
      <c r="AE102" s="2244"/>
      <c r="AF102" s="2245"/>
      <c r="AG102" s="2243" t="str">
        <f>INDEX(PT_DIFFERENTIATION_TER,MATCH(B102,PT_DIFFERENTIATION_TER_ID,0))</f>
        <v>Территория 1</v>
      </c>
      <c r="AH102" s="2244"/>
      <c r="AI102" s="2244"/>
      <c r="AJ102" s="2244"/>
      <c r="AK102" s="2244"/>
      <c r="AL102" s="2244"/>
      <c r="AM102" s="2244"/>
      <c r="AN102" s="2244"/>
      <c r="AO102" s="2244"/>
      <c r="AP102" s="2243"/>
      <c r="AQ102" s="2244"/>
      <c r="AR102" s="2244"/>
      <c r="AS102" s="2244"/>
      <c r="AT102" s="2244"/>
      <c r="AU102" s="2244"/>
      <c r="AV102" s="2244"/>
      <c r="AW102" s="2244"/>
      <c r="AX102" s="2245"/>
      <c r="AY102" s="2243"/>
      <c r="AZ102" s="2244"/>
      <c r="BA102" s="2244"/>
      <c r="BB102" s="2244"/>
      <c r="BC102" s="2244"/>
      <c r="BD102" s="2244"/>
      <c r="BE102" s="2244"/>
      <c r="BF102" s="2244"/>
      <c r="BG102" s="2245"/>
      <c r="BH102" s="2243"/>
      <c r="BI102" s="2244"/>
      <c r="BJ102" s="2244"/>
      <c r="BK102" s="2244"/>
      <c r="BL102" s="2244"/>
      <c r="BM102" s="2244"/>
      <c r="BN102" s="2244"/>
      <c r="BO102" s="2244"/>
      <c r="BP102" s="2245"/>
      <c r="BQ102" s="2243"/>
      <c r="BR102" s="2244"/>
      <c r="BS102" s="2244"/>
      <c r="BT102" s="2244"/>
      <c r="BU102" s="2244"/>
      <c r="BV102" s="2244"/>
      <c r="BW102" s="2244"/>
      <c r="BX102" s="2244"/>
      <c r="BY102" s="2245"/>
      <c r="BZ102" s="2243"/>
      <c r="CA102" s="2244"/>
      <c r="CB102" s="2244"/>
      <c r="CC102" s="2244"/>
      <c r="CD102" s="2244"/>
      <c r="CE102" s="2244"/>
      <c r="CF102" s="2244"/>
      <c r="CG102" s="2244"/>
      <c r="CH102" s="4009"/>
      <c r="CI102" s="2243"/>
      <c r="CJ102" s="2244"/>
      <c r="CK102" s="2244"/>
      <c r="CL102" s="2244"/>
      <c r="CM102" s="2244"/>
      <c r="CN102" s="2244"/>
      <c r="CO102" s="2244"/>
      <c r="CP102" s="2244"/>
      <c r="CQ102" s="2245"/>
      <c r="CR102" s="2243"/>
      <c r="CS102" s="2244"/>
      <c r="CT102" s="2244"/>
      <c r="CU102" s="2244"/>
      <c r="CV102" s="2244"/>
      <c r="CW102" s="2244"/>
      <c r="CX102" s="2244"/>
      <c r="CY102" s="2244"/>
      <c r="CZ102" s="2245"/>
      <c r="DA102" s="2245"/>
      <c r="DB102" s="1259" t="s">
        <v>427</v>
      </c>
      <c r="DC102" s="1643"/>
      <c r="DD102" s="1625"/>
      <c r="DE102" s="1625" t="str">
        <f>IF(V102="","",V102)</f>
        <v>Территория действия тарифа</v>
      </c>
      <c r="DF102" s="1625"/>
      <c r="DG102" s="1625"/>
      <c r="DH102" s="1636">
        <v>0</v>
      </c>
    </row>
    <row s="1851" customFormat="1" customHeight="1" ht="22.5">
      <c r="A103" s="1975"/>
      <c r="B103" s="1975"/>
      <c r="C103" s="1975" t="s">
        <v>204</v>
      </c>
      <c r="D103" s="1975"/>
      <c r="E103" s="2312" t="s">
        <v>114</v>
      </c>
      <c r="F103" s="2312"/>
      <c r="G103" s="2311">
        <v>1</v>
      </c>
      <c r="H103" s="1975"/>
      <c r="I103" s="1975"/>
      <c r="J103" s="1975"/>
      <c r="K103" s="1975"/>
      <c r="L103" s="1975"/>
      <c r="M103" s="2183"/>
      <c r="N103" s="2408"/>
      <c r="O103" s="2408"/>
      <c r="P103" s="2408"/>
      <c r="Q103" s="355"/>
      <c r="R103" s="353"/>
      <c r="S103" s="1636"/>
      <c r="T103" s="354"/>
      <c r="U103" s="2274" t="str">
        <f>INDEX(PT_DIFFERENTIATION_NUM_CS,MATCH(C103,PT_DIFFERENTIATION_CS_ID,0))</f>
        <v>3.1.1</v>
      </c>
      <c r="V103" s="310" t="s">
        <v>428</v>
      </c>
      <c r="W103" s="301"/>
      <c r="X103" s="2243"/>
      <c r="Y103" s="2244"/>
      <c r="Z103" s="2244"/>
      <c r="AA103" s="2244"/>
      <c r="AB103" s="2244"/>
      <c r="AC103" s="2244"/>
      <c r="AD103" s="2244"/>
      <c r="AE103" s="2244"/>
      <c r="AF103" s="2245"/>
      <c r="AG103" s="2243" t="str">
        <f>INDEX(PT_DIFFERENTIATION_CS,MATCH(C103,PT_DIFFERENTIATION_CS_ID,0))</f>
        <v>без дифференциации</v>
      </c>
      <c r="AH103" s="2244"/>
      <c r="AI103" s="2244"/>
      <c r="AJ103" s="2244"/>
      <c r="AK103" s="2244"/>
      <c r="AL103" s="2244"/>
      <c r="AM103" s="2244"/>
      <c r="AN103" s="2244"/>
      <c r="AO103" s="2244"/>
      <c r="AP103" s="2243"/>
      <c r="AQ103" s="2244"/>
      <c r="AR103" s="2244"/>
      <c r="AS103" s="2244"/>
      <c r="AT103" s="2244"/>
      <c r="AU103" s="2244"/>
      <c r="AV103" s="2244"/>
      <c r="AW103" s="2244"/>
      <c r="AX103" s="2245"/>
      <c r="AY103" s="2243"/>
      <c r="AZ103" s="2244"/>
      <c r="BA103" s="2244"/>
      <c r="BB103" s="2244"/>
      <c r="BC103" s="2244"/>
      <c r="BD103" s="2244"/>
      <c r="BE103" s="2244"/>
      <c r="BF103" s="2244"/>
      <c r="BG103" s="2245"/>
      <c r="BH103" s="2243"/>
      <c r="BI103" s="2244"/>
      <c r="BJ103" s="2244"/>
      <c r="BK103" s="2244"/>
      <c r="BL103" s="2244"/>
      <c r="BM103" s="2244"/>
      <c r="BN103" s="2244"/>
      <c r="BO103" s="2244"/>
      <c r="BP103" s="2245"/>
      <c r="BQ103" s="2243"/>
      <c r="BR103" s="2244"/>
      <c r="BS103" s="2244"/>
      <c r="BT103" s="2244"/>
      <c r="BU103" s="2244"/>
      <c r="BV103" s="2244"/>
      <c r="BW103" s="2244"/>
      <c r="BX103" s="2244"/>
      <c r="BY103" s="2245"/>
      <c r="BZ103" s="2243"/>
      <c r="CA103" s="2244"/>
      <c r="CB103" s="2244"/>
      <c r="CC103" s="2244"/>
      <c r="CD103" s="2244"/>
      <c r="CE103" s="2244"/>
      <c r="CF103" s="2244"/>
      <c r="CG103" s="2244"/>
      <c r="CH103" s="4009"/>
      <c r="CI103" s="2243"/>
      <c r="CJ103" s="2244"/>
      <c r="CK103" s="2244"/>
      <c r="CL103" s="2244"/>
      <c r="CM103" s="2244"/>
      <c r="CN103" s="2244"/>
      <c r="CO103" s="2244"/>
      <c r="CP103" s="2244"/>
      <c r="CQ103" s="2245"/>
      <c r="CR103" s="2243"/>
      <c r="CS103" s="2244"/>
      <c r="CT103" s="2244"/>
      <c r="CU103" s="2244"/>
      <c r="CV103" s="2244"/>
      <c r="CW103" s="2244"/>
      <c r="CX103" s="2244"/>
      <c r="CY103" s="2244"/>
      <c r="CZ103" s="2245"/>
      <c r="DA103" s="2245"/>
      <c r="DB103" s="1259" t="s">
        <v>429</v>
      </c>
      <c r="DC103" s="1643"/>
      <c r="DD103" s="1625"/>
      <c r="DE103" s="1625" t="str">
        <f>IF(V103="","",V103)</f>
        <v>Наименование системы теплоснабжения </v>
      </c>
      <c r="DF103" s="1625"/>
      <c r="DG103" s="1625"/>
      <c r="DH103" s="1636">
        <v>0</v>
      </c>
    </row>
    <row s="1851" customFormat="1" customHeight="1" ht="21">
      <c r="A104" s="1975"/>
      <c r="B104" s="1975"/>
      <c r="C104" s="1975"/>
      <c r="D104" s="1975" t="s">
        <v>205</v>
      </c>
      <c r="E104" s="2312" t="s">
        <v>114</v>
      </c>
      <c r="F104" s="2312"/>
      <c r="G104" s="2312"/>
      <c r="H104" s="2311">
        <v>1</v>
      </c>
      <c r="I104" s="1975"/>
      <c r="J104" s="1975"/>
      <c r="K104" s="1975"/>
      <c r="L104" s="1975"/>
      <c r="M104" s="2183"/>
      <c r="N104" s="2408"/>
      <c r="O104" s="2408"/>
      <c r="P104" s="2408"/>
      <c r="Q104" s="355"/>
      <c r="R104" s="353"/>
      <c r="S104" s="1636"/>
      <c r="T104" s="354"/>
      <c r="U104" s="2274" t="str">
        <f>INDEX(PT_DIFFERENTIATION_NUM_IST_TE,MATCH(D104,PT_DIFFERENTIATION_IST_TE_ID,0))</f>
        <v>3.1.1.1</v>
      </c>
      <c r="V104" s="311" t="s">
        <v>430</v>
      </c>
      <c r="W104" s="301"/>
      <c r="X104" s="2243"/>
      <c r="Y104" s="2244"/>
      <c r="Z104" s="2244"/>
      <c r="AA104" s="2244"/>
      <c r="AB104" s="2244"/>
      <c r="AC104" s="2244"/>
      <c r="AD104" s="2244"/>
      <c r="AE104" s="2244"/>
      <c r="AF104" s="2245"/>
      <c r="AG104" s="2243" t="str">
        <f>INDEX(PT_DIFFERENTIATION_IST_TE,MATCH(D104,PT_DIFFERENTIATION_IST_TE_ID,0))</f>
        <v>муниципальный округ г. Оленегорск с подведомственной территорией (г. Оленегорск)- на коллекторах источника тепловой энергии</v>
      </c>
      <c r="AH104" s="2244"/>
      <c r="AI104" s="2244"/>
      <c r="AJ104" s="2244"/>
      <c r="AK104" s="2244"/>
      <c r="AL104" s="2244"/>
      <c r="AM104" s="2244"/>
      <c r="AN104" s="2244"/>
      <c r="AO104" s="2244"/>
      <c r="AP104" s="2243"/>
      <c r="AQ104" s="2244"/>
      <c r="AR104" s="2244"/>
      <c r="AS104" s="2244"/>
      <c r="AT104" s="2244"/>
      <c r="AU104" s="2244"/>
      <c r="AV104" s="2244"/>
      <c r="AW104" s="2244"/>
      <c r="AX104" s="2245"/>
      <c r="AY104" s="2243"/>
      <c r="AZ104" s="2244"/>
      <c r="BA104" s="2244"/>
      <c r="BB104" s="2244"/>
      <c r="BC104" s="2244"/>
      <c r="BD104" s="2244"/>
      <c r="BE104" s="2244"/>
      <c r="BF104" s="2244"/>
      <c r="BG104" s="2245"/>
      <c r="BH104" s="2243"/>
      <c r="BI104" s="2244"/>
      <c r="BJ104" s="2244"/>
      <c r="BK104" s="2244"/>
      <c r="BL104" s="2244"/>
      <c r="BM104" s="2244"/>
      <c r="BN104" s="2244"/>
      <c r="BO104" s="2244"/>
      <c r="BP104" s="2245"/>
      <c r="BQ104" s="2243"/>
      <c r="BR104" s="2244"/>
      <c r="BS104" s="2244"/>
      <c r="BT104" s="2244"/>
      <c r="BU104" s="2244"/>
      <c r="BV104" s="2244"/>
      <c r="BW104" s="2244"/>
      <c r="BX104" s="2244"/>
      <c r="BY104" s="2245"/>
      <c r="BZ104" s="2243"/>
      <c r="CA104" s="2244"/>
      <c r="CB104" s="2244"/>
      <c r="CC104" s="2244"/>
      <c r="CD104" s="2244"/>
      <c r="CE104" s="2244"/>
      <c r="CF104" s="2244"/>
      <c r="CG104" s="2244"/>
      <c r="CH104" s="4009"/>
      <c r="CI104" s="2243"/>
      <c r="CJ104" s="2244"/>
      <c r="CK104" s="2244"/>
      <c r="CL104" s="2244"/>
      <c r="CM104" s="2244"/>
      <c r="CN104" s="2244"/>
      <c r="CO104" s="2244"/>
      <c r="CP104" s="2244"/>
      <c r="CQ104" s="2245"/>
      <c r="CR104" s="2243"/>
      <c r="CS104" s="2244"/>
      <c r="CT104" s="2244"/>
      <c r="CU104" s="2244"/>
      <c r="CV104" s="2244"/>
      <c r="CW104" s="2244"/>
      <c r="CX104" s="2244"/>
      <c r="CY104" s="2244"/>
      <c r="CZ104" s="2245"/>
      <c r="DA104" s="2245"/>
      <c r="DB104" s="1259" t="s">
        <v>431</v>
      </c>
      <c r="DC104" s="1643"/>
      <c r="DD104" s="1625"/>
      <c r="DE104" s="1625" t="str">
        <f>IF(V104="","",V104)</f>
        <v>Источник тепловой энергии  </v>
      </c>
      <c r="DF104" s="1625"/>
      <c r="DG104" s="1625"/>
      <c r="DH104" s="1636">
        <v>0</v>
      </c>
    </row>
    <row s="1851" customFormat="1" customHeight="1" ht="14.25">
      <c r="A105" s="1975"/>
      <c r="B105" s="1975"/>
      <c r="C105" s="1975"/>
      <c r="D105" s="1975"/>
      <c r="E105" s="2312" t="s">
        <v>114</v>
      </c>
      <c r="F105" s="2312"/>
      <c r="G105" s="2312"/>
      <c r="H105" s="2312"/>
      <c r="I105" s="2313" t="str">
        <f>U104&amp;".1"</f>
        <v>3.1.1.1.1</v>
      </c>
      <c r="J105" s="1975"/>
      <c r="K105" s="1975"/>
      <c r="L105" s="1975"/>
      <c r="M105" s="2183" t="s">
        <v>432</v>
      </c>
      <c r="N105" s="1636"/>
      <c r="O105" s="2398"/>
      <c r="P105" s="2398"/>
      <c r="Q105" s="2375">
        <v>1</v>
      </c>
      <c r="R105" s="2375"/>
      <c r="S105" s="2375"/>
      <c r="T105" s="357"/>
      <c r="U105" s="2305"/>
      <c r="V105" s="1384"/>
      <c r="W105" s="1385"/>
      <c r="X105" s="2297"/>
      <c r="Y105" s="2298"/>
      <c r="Z105" s="2298"/>
      <c r="AA105" s="2298"/>
      <c r="AB105" s="2298"/>
      <c r="AC105" s="2298"/>
      <c r="AD105" s="2298"/>
      <c r="AE105" s="2298"/>
      <c r="AF105" s="2299"/>
      <c r="AG105" s="2297"/>
      <c r="AH105" s="2298"/>
      <c r="AI105" s="2298"/>
      <c r="AJ105" s="2298"/>
      <c r="AK105" s="2298"/>
      <c r="AL105" s="2298"/>
      <c r="AM105" s="2298"/>
      <c r="AN105" s="2298"/>
      <c r="AO105" s="2298"/>
      <c r="AP105" s="2297"/>
      <c r="AQ105" s="2298"/>
      <c r="AR105" s="2298"/>
      <c r="AS105" s="2298"/>
      <c r="AT105" s="2298"/>
      <c r="AU105" s="2298"/>
      <c r="AV105" s="2298"/>
      <c r="AW105" s="2298"/>
      <c r="AX105" s="2299"/>
      <c r="AY105" s="2297"/>
      <c r="AZ105" s="2298"/>
      <c r="BA105" s="2298"/>
      <c r="BB105" s="2298"/>
      <c r="BC105" s="2298"/>
      <c r="BD105" s="2298"/>
      <c r="BE105" s="2298"/>
      <c r="BF105" s="2298"/>
      <c r="BG105" s="2299"/>
      <c r="BH105" s="2297"/>
      <c r="BI105" s="2298"/>
      <c r="BJ105" s="2298"/>
      <c r="BK105" s="2298"/>
      <c r="BL105" s="2298"/>
      <c r="BM105" s="2298"/>
      <c r="BN105" s="2298"/>
      <c r="BO105" s="2298"/>
      <c r="BP105" s="2299"/>
      <c r="BQ105" s="2297"/>
      <c r="BR105" s="2298"/>
      <c r="BS105" s="2298"/>
      <c r="BT105" s="2298"/>
      <c r="BU105" s="2298"/>
      <c r="BV105" s="2298"/>
      <c r="BW105" s="2298"/>
      <c r="BX105" s="2298"/>
      <c r="BY105" s="2299"/>
      <c r="BZ105" s="2297"/>
      <c r="CA105" s="2298"/>
      <c r="CB105" s="2298"/>
      <c r="CC105" s="2298"/>
      <c r="CD105" s="2298"/>
      <c r="CE105" s="2298"/>
      <c r="CF105" s="2298"/>
      <c r="CG105" s="2298"/>
      <c r="CH105" s="4010"/>
      <c r="CI105" s="2297"/>
      <c r="CJ105" s="2298"/>
      <c r="CK105" s="2298"/>
      <c r="CL105" s="2298"/>
      <c r="CM105" s="2298"/>
      <c r="CN105" s="2298"/>
      <c r="CO105" s="2298"/>
      <c r="CP105" s="2298"/>
      <c r="CQ105" s="2299"/>
      <c r="CR105" s="2297"/>
      <c r="CS105" s="2298"/>
      <c r="CT105" s="2298"/>
      <c r="CU105" s="2298"/>
      <c r="CV105" s="2298"/>
      <c r="CW105" s="2298"/>
      <c r="CX105" s="2298"/>
      <c r="CY105" s="2298"/>
      <c r="CZ105" s="2299"/>
      <c r="DA105" s="2299"/>
      <c r="DB105" s="1386"/>
      <c r="DC105" s="1643"/>
      <c r="DD105" s="1625"/>
      <c r="DE105" s="1625" t="str">
        <f>IF(V105="","",V105)</f>
        <v/>
      </c>
      <c r="DF105" s="1625"/>
      <c r="DG105" s="1625"/>
      <c r="DH105" s="1636">
        <v>0</v>
      </c>
    </row>
    <row s="1851" customFormat="1" customHeight="1" ht="21">
      <c r="A106" s="1975"/>
      <c r="B106" s="1975"/>
      <c r="C106" s="1975"/>
      <c r="D106" s="1975"/>
      <c r="E106" s="2312" t="s">
        <v>114</v>
      </c>
      <c r="F106" s="2312"/>
      <c r="G106" s="2312"/>
      <c r="H106" s="2312"/>
      <c r="I106" s="2263"/>
      <c r="J106" s="2313" t="str">
        <f>I105&amp;".1"</f>
        <v>3.1.1.1.1.1</v>
      </c>
      <c r="K106" s="1975"/>
      <c r="L106" s="1975"/>
      <c r="M106" s="2183" t="s">
        <v>435</v>
      </c>
      <c r="N106" s="1636"/>
      <c r="O106" s="1636"/>
      <c r="P106" s="2398"/>
      <c r="Q106" s="2375"/>
      <c r="R106" s="2375">
        <v>1</v>
      </c>
      <c r="S106" s="1643"/>
      <c r="T106" s="358"/>
      <c r="U106" s="2274" t="str">
        <f>$J106</f>
        <v>3.1.1.1.1.1</v>
      </c>
      <c r="V106" s="287" t="s">
        <v>436</v>
      </c>
      <c r="W106" s="301"/>
      <c r="X106" s="2246"/>
      <c r="Y106" s="2247"/>
      <c r="Z106" s="2247"/>
      <c r="AA106" s="2247"/>
      <c r="AB106" s="2247"/>
      <c r="AC106" s="2236"/>
      <c r="AD106" s="2236"/>
      <c r="AE106" s="2236"/>
      <c r="AF106" s="2309"/>
      <c r="AG106" s="2246" t="s">
        <v>489</v>
      </c>
      <c r="AH106" s="2247"/>
      <c r="AI106" s="2247"/>
      <c r="AJ106" s="2247"/>
      <c r="AK106" s="2247"/>
      <c r="AL106" s="2247"/>
      <c r="AM106" s="2247"/>
      <c r="AN106" s="2247"/>
      <c r="AO106" s="2247"/>
      <c r="AP106" s="2246"/>
      <c r="AQ106" s="2247"/>
      <c r="AR106" s="2247"/>
      <c r="AS106" s="2247"/>
      <c r="AT106" s="2247"/>
      <c r="AU106" s="2236"/>
      <c r="AV106" s="2236"/>
      <c r="AW106" s="2236"/>
      <c r="AX106" s="2309"/>
      <c r="AY106" s="2246"/>
      <c r="AZ106" s="2247"/>
      <c r="BA106" s="2247"/>
      <c r="BB106" s="2247"/>
      <c r="BC106" s="2247"/>
      <c r="BD106" s="2236"/>
      <c r="BE106" s="2236"/>
      <c r="BF106" s="2236"/>
      <c r="BG106" s="2309"/>
      <c r="BH106" s="2246"/>
      <c r="BI106" s="2247"/>
      <c r="BJ106" s="2247"/>
      <c r="BK106" s="2247"/>
      <c r="BL106" s="2247"/>
      <c r="BM106" s="2236"/>
      <c r="BN106" s="2236"/>
      <c r="BO106" s="2236"/>
      <c r="BP106" s="2309"/>
      <c r="BQ106" s="2246"/>
      <c r="BR106" s="2247"/>
      <c r="BS106" s="2247"/>
      <c r="BT106" s="2247"/>
      <c r="BU106" s="2247"/>
      <c r="BV106" s="2236"/>
      <c r="BW106" s="2236"/>
      <c r="BX106" s="2236"/>
      <c r="BY106" s="2309"/>
      <c r="BZ106" s="2246"/>
      <c r="CA106" s="2247"/>
      <c r="CB106" s="2247"/>
      <c r="CC106" s="2247"/>
      <c r="CD106" s="2247"/>
      <c r="CE106" s="2236"/>
      <c r="CF106" s="2236"/>
      <c r="CG106" s="2236"/>
      <c r="CH106" s="4011"/>
      <c r="CI106" s="2246"/>
      <c r="CJ106" s="2247"/>
      <c r="CK106" s="2247"/>
      <c r="CL106" s="2247"/>
      <c r="CM106" s="2247"/>
      <c r="CN106" s="2236"/>
      <c r="CO106" s="2236"/>
      <c r="CP106" s="2236"/>
      <c r="CQ106" s="2309"/>
      <c r="CR106" s="2246"/>
      <c r="CS106" s="2247"/>
      <c r="CT106" s="2247"/>
      <c r="CU106" s="2247"/>
      <c r="CV106" s="2247"/>
      <c r="CW106" s="2236"/>
      <c r="CX106" s="2236"/>
      <c r="CY106" s="2236"/>
      <c r="CZ106" s="2309"/>
      <c r="DA106" s="2248"/>
      <c r="DB106" s="1259" t="s">
        <v>437</v>
      </c>
      <c r="DC106" s="1643"/>
      <c r="DD106" s="1625"/>
      <c r="DE106" s="1625" t="str">
        <f>IF(V106="","",V106)</f>
        <v>Группа потребителей</v>
      </c>
      <c r="DF106" s="1625"/>
      <c r="DG106" s="1625"/>
      <c r="DH106" s="1636">
        <v>0</v>
      </c>
    </row>
    <row s="1851" customFormat="1" customHeight="1" ht="21">
      <c r="A107" s="1975"/>
      <c r="B107" s="1975"/>
      <c r="C107" s="1975"/>
      <c r="D107" s="1975"/>
      <c r="E107" s="2312" t="s">
        <v>114</v>
      </c>
      <c r="F107" s="2312"/>
      <c r="G107" s="2312"/>
      <c r="H107" s="2312"/>
      <c r="I107" s="2263"/>
      <c r="J107" s="2263"/>
      <c r="K107" s="2313" t="str">
        <f>J106&amp;".1"</f>
        <v>3.1.1.1.1.1.1</v>
      </c>
      <c r="L107" s="2126"/>
      <c r="M107" s="2183" t="s">
        <v>438</v>
      </c>
      <c r="N107" s="1636"/>
      <c r="O107" s="1636"/>
      <c r="P107" s="1636"/>
      <c r="Q107" s="2375"/>
      <c r="R107" s="2375"/>
      <c r="S107" s="2375">
        <v>1</v>
      </c>
      <c r="T107" s="358"/>
      <c r="U107" s="2274" t="str">
        <f>$K107</f>
        <v>3.1.1.1.1.1.1</v>
      </c>
      <c r="V107" s="1348" t="s">
        <v>490</v>
      </c>
      <c r="W107" s="301"/>
      <c r="X107" s="752"/>
      <c r="Y107" s="752"/>
      <c r="Z107" s="752"/>
      <c r="AA107" s="752"/>
      <c r="AB107" s="1406"/>
      <c r="AC107" s="2603"/>
      <c r="AD107" s="2108" t="s">
        <v>64</v>
      </c>
      <c r="AE107" s="2603"/>
      <c r="AF107" s="2108" t="s">
        <v>64</v>
      </c>
      <c r="AG107" s="1408"/>
      <c r="AH107" s="752"/>
      <c r="AI107" s="752">
        <v>3751.03</v>
      </c>
      <c r="AJ107" s="752"/>
      <c r="AK107" s="1258"/>
      <c r="AL107" s="2603">
        <v>45658</v>
      </c>
      <c r="AM107" s="2108" t="s">
        <v>64</v>
      </c>
      <c r="AN107" s="2603">
        <v>45838</v>
      </c>
      <c r="AO107" s="2108" t="s">
        <v>64</v>
      </c>
      <c r="AP107" s="752"/>
      <c r="AQ107" s="752"/>
      <c r="AR107" s="752">
        <v>6880.42</v>
      </c>
      <c r="AS107" s="752"/>
      <c r="AT107" s="1406"/>
      <c r="AU107" s="2603">
        <v>45839</v>
      </c>
      <c r="AV107" s="2108" t="s">
        <v>64</v>
      </c>
      <c r="AW107" s="2603">
        <v>46022</v>
      </c>
      <c r="AX107" s="2108" t="s">
        <v>64</v>
      </c>
      <c r="AY107" s="752"/>
      <c r="AZ107" s="752"/>
      <c r="BA107" s="752">
        <v>5327.49</v>
      </c>
      <c r="BB107" s="752"/>
      <c r="BC107" s="1406"/>
      <c r="BD107" s="2603">
        <v>46023</v>
      </c>
      <c r="BE107" s="2108" t="s">
        <v>64</v>
      </c>
      <c r="BF107" s="2603">
        <v>46295</v>
      </c>
      <c r="BG107" s="2108" t="s">
        <v>64</v>
      </c>
      <c r="BH107" s="752"/>
      <c r="BI107" s="752"/>
      <c r="BJ107" s="752">
        <v>5327.49</v>
      </c>
      <c r="BK107" s="752"/>
      <c r="BL107" s="1406"/>
      <c r="BM107" s="2603">
        <v>46296</v>
      </c>
      <c r="BN107" s="2108" t="s">
        <v>64</v>
      </c>
      <c r="BO107" s="2603">
        <v>46387</v>
      </c>
      <c r="BP107" s="2108" t="s">
        <v>64</v>
      </c>
      <c r="BQ107" s="752"/>
      <c r="BR107" s="752"/>
      <c r="BS107" s="752">
        <v>7176.28</v>
      </c>
      <c r="BT107" s="752"/>
      <c r="BU107" s="1406"/>
      <c r="BV107" s="2603">
        <v>46388</v>
      </c>
      <c r="BW107" s="2108" t="s">
        <v>64</v>
      </c>
      <c r="BX107" s="2603">
        <v>46568</v>
      </c>
      <c r="BY107" s="2108" t="s">
        <v>64</v>
      </c>
      <c r="BZ107" s="752"/>
      <c r="CA107" s="752"/>
      <c r="CB107" s="752">
        <v>7463.33</v>
      </c>
      <c r="CC107" s="752"/>
      <c r="CD107" s="1406"/>
      <c r="CE107" s="2603">
        <v>46569</v>
      </c>
      <c r="CF107" s="2108" t="s">
        <v>64</v>
      </c>
      <c r="CG107" s="2603">
        <v>46752</v>
      </c>
      <c r="CH107" s="2108" t="s">
        <v>64</v>
      </c>
      <c r="CI107" s="752"/>
      <c r="CJ107" s="752"/>
      <c r="CK107" s="752">
        <v>7463.33</v>
      </c>
      <c r="CL107" s="752"/>
      <c r="CM107" s="1406"/>
      <c r="CN107" s="2603">
        <v>46753</v>
      </c>
      <c r="CO107" s="2108" t="s">
        <v>64</v>
      </c>
      <c r="CP107" s="2603">
        <v>46934</v>
      </c>
      <c r="CQ107" s="2108" t="s">
        <v>64</v>
      </c>
      <c r="CR107" s="752"/>
      <c r="CS107" s="752"/>
      <c r="CT107" s="752">
        <v>7761.86</v>
      </c>
      <c r="CU107" s="752"/>
      <c r="CV107" s="1406"/>
      <c r="CW107" s="2603">
        <v>46935</v>
      </c>
      <c r="CX107" s="2108" t="s">
        <v>64</v>
      </c>
      <c r="CY107" s="2603">
        <v>47118</v>
      </c>
      <c r="CZ107" s="2108" t="s">
        <v>64</v>
      </c>
      <c r="DA107" s="326"/>
      <c r="DB107" s="1308" t="s">
        <v>477</v>
      </c>
      <c r="DC107" s="1643">
        <f>STRCHECKDATE(X109:DA109)</f>
      </c>
      <c r="DD107" s="1625"/>
      <c r="DE107" s="1625" t="str">
        <f>IF(V107="","",V107)</f>
        <v>вода</v>
      </c>
      <c r="DF107" s="1625"/>
      <c r="DG107" s="1625"/>
      <c r="DH107" s="1636">
        <v>0</v>
      </c>
    </row>
    <row s="1851" customFormat="1" customHeight="1" ht="21">
      <c r="A108" s="1975"/>
      <c r="B108" s="1975"/>
      <c r="C108" s="1975"/>
      <c r="D108" s="1975"/>
      <c r="E108" s="2312" t="s">
        <v>114</v>
      </c>
      <c r="F108" s="2312"/>
      <c r="G108" s="2312"/>
      <c r="H108" s="2312"/>
      <c r="I108" s="2263"/>
      <c r="J108" s="2263"/>
      <c r="K108" s="2263"/>
      <c r="L108" s="2313" t="str">
        <f>K107&amp;".1"</f>
        <v>3.1.1.1.1.1.1.1</v>
      </c>
      <c r="M108" s="2183"/>
      <c r="N108" s="1636"/>
      <c r="O108" s="1636"/>
      <c r="P108" s="1636"/>
      <c r="Q108" s="2375"/>
      <c r="R108" s="2375"/>
      <c r="S108" s="2375"/>
      <c r="T108" s="358"/>
      <c r="U108" s="2274" t="str">
        <f>$L108</f>
        <v>3.1.1.1.1.1.1.1</v>
      </c>
      <c r="V108" s="1392"/>
      <c r="W108" s="301"/>
      <c r="X108" s="326"/>
      <c r="Y108" s="752"/>
      <c r="Z108" s="752"/>
      <c r="AA108" s="752"/>
      <c r="AB108" s="1406"/>
      <c r="AC108" s="2310"/>
      <c r="AD108" s="2108"/>
      <c r="AE108" s="2310"/>
      <c r="AF108" s="2108"/>
      <c r="AG108" s="1408"/>
      <c r="AH108" s="752">
        <v>38.96</v>
      </c>
      <c r="AI108" s="752"/>
      <c r="AJ108" s="752"/>
      <c r="AK108" s="1258"/>
      <c r="AL108" s="2310"/>
      <c r="AM108" s="2108"/>
      <c r="AN108" s="2310"/>
      <c r="AO108" s="2108"/>
      <c r="AP108" s="326"/>
      <c r="AQ108" s="752">
        <v>53.82</v>
      </c>
      <c r="AR108" s="752"/>
      <c r="AS108" s="752"/>
      <c r="AT108" s="1406"/>
      <c r="AU108" s="2310"/>
      <c r="AV108" s="2108"/>
      <c r="AW108" s="2310"/>
      <c r="AX108" s="2108"/>
      <c r="AY108" s="326"/>
      <c r="AZ108" s="752">
        <v>53.82</v>
      </c>
      <c r="BA108" s="752"/>
      <c r="BB108" s="752"/>
      <c r="BC108" s="1406"/>
      <c r="BD108" s="2310"/>
      <c r="BE108" s="2108"/>
      <c r="BF108" s="2310"/>
      <c r="BG108" s="2108"/>
      <c r="BH108" s="326"/>
      <c r="BI108" s="752">
        <v>53.82</v>
      </c>
      <c r="BJ108" s="752"/>
      <c r="BK108" s="752"/>
      <c r="BL108" s="1406"/>
      <c r="BM108" s="2310"/>
      <c r="BN108" s="2108"/>
      <c r="BO108" s="2310"/>
      <c r="BP108" s="2108"/>
      <c r="BQ108" s="326"/>
      <c r="BR108" s="752">
        <v>39.51</v>
      </c>
      <c r="BS108" s="752"/>
      <c r="BT108" s="752"/>
      <c r="BU108" s="1406"/>
      <c r="BV108" s="2310"/>
      <c r="BW108" s="2108"/>
      <c r="BX108" s="2310"/>
      <c r="BY108" s="2108"/>
      <c r="BZ108" s="326"/>
      <c r="CA108" s="752">
        <v>39.82</v>
      </c>
      <c r="CB108" s="752"/>
      <c r="CC108" s="752"/>
      <c r="CD108" s="1406"/>
      <c r="CE108" s="2310"/>
      <c r="CF108" s="2108"/>
      <c r="CG108" s="2310"/>
      <c r="CH108" s="2108"/>
      <c r="CI108" s="326"/>
      <c r="CJ108" s="752">
        <v>39.82</v>
      </c>
      <c r="CK108" s="752"/>
      <c r="CL108" s="752"/>
      <c r="CM108" s="1406"/>
      <c r="CN108" s="2310"/>
      <c r="CO108" s="2108"/>
      <c r="CP108" s="2310"/>
      <c r="CQ108" s="2108"/>
      <c r="CR108" s="326"/>
      <c r="CS108" s="752">
        <v>41.41</v>
      </c>
      <c r="CT108" s="752"/>
      <c r="CU108" s="752"/>
      <c r="CV108" s="1406"/>
      <c r="CW108" s="2310"/>
      <c r="CX108" s="2108"/>
      <c r="CY108" s="2310"/>
      <c r="CZ108" s="2108"/>
      <c r="DA108" s="326"/>
      <c r="DB108" s="2254" t="s">
        <v>478</v>
      </c>
      <c r="DC108" s="1643"/>
      <c r="DD108" s="1625"/>
      <c r="DE108" s="1625"/>
      <c r="DF108" s="1625"/>
      <c r="DG108" s="1625"/>
      <c r="DH108" s="1636">
        <v>0</v>
      </c>
    </row>
    <row s="1851" customFormat="1" customHeight="1" ht="14.25">
      <c r="A109" s="1975"/>
      <c r="B109" s="1975"/>
      <c r="C109" s="1975"/>
      <c r="D109" s="1975"/>
      <c r="E109" s="2312" t="s">
        <v>114</v>
      </c>
      <c r="F109" s="2312"/>
      <c r="G109" s="2312"/>
      <c r="H109" s="2312"/>
      <c r="I109" s="2263"/>
      <c r="J109" s="2263"/>
      <c r="K109" s="2263"/>
      <c r="L109" s="2313"/>
      <c r="M109" s="2183"/>
      <c r="N109" s="1636"/>
      <c r="O109" s="1636"/>
      <c r="P109" s="1636"/>
      <c r="Q109" s="2375"/>
      <c r="R109" s="2375"/>
      <c r="S109" s="2375"/>
      <c r="T109" s="358"/>
      <c r="U109" s="2514"/>
      <c r="V109" s="301"/>
      <c r="W109" s="301"/>
      <c r="X109" s="326"/>
      <c r="Y109" s="326"/>
      <c r="Z109" s="326"/>
      <c r="AA109" s="326"/>
      <c r="AB109" s="1407" t="str">
        <f>AC107&amp;"-"&amp;AE107</f>
        <v>-</v>
      </c>
      <c r="AC109" s="2310"/>
      <c r="AD109" s="2108"/>
      <c r="AE109" s="2310"/>
      <c r="AF109" s="2108"/>
      <c r="AG109" s="1383"/>
      <c r="AH109" s="326"/>
      <c r="AI109" s="326"/>
      <c r="AJ109" s="326"/>
      <c r="AK109" s="329" t="str">
        <f>AL107&amp;"-"&amp;AN107</f>
        <v>45658-45838</v>
      </c>
      <c r="AL109" s="2310"/>
      <c r="AM109" s="2108"/>
      <c r="AN109" s="2310"/>
      <c r="AO109" s="2108"/>
      <c r="AP109" s="326"/>
      <c r="AQ109" s="326"/>
      <c r="AR109" s="326"/>
      <c r="AS109" s="326"/>
      <c r="AT109" s="1407" t="str">
        <f>AU107&amp;"-"&amp;AW107</f>
        <v>45839-46022</v>
      </c>
      <c r="AU109" s="2310"/>
      <c r="AV109" s="2108"/>
      <c r="AW109" s="2310"/>
      <c r="AX109" s="2108"/>
      <c r="AY109" s="326"/>
      <c r="AZ109" s="326"/>
      <c r="BA109" s="326"/>
      <c r="BB109" s="326"/>
      <c r="BC109" s="1407" t="str">
        <f>BD107&amp;"-"&amp;BF107</f>
        <v>46023-46295</v>
      </c>
      <c r="BD109" s="2310"/>
      <c r="BE109" s="2108"/>
      <c r="BF109" s="2310"/>
      <c r="BG109" s="2108"/>
      <c r="BH109" s="326"/>
      <c r="BI109" s="326"/>
      <c r="BJ109" s="326"/>
      <c r="BK109" s="326"/>
      <c r="BL109" s="1407" t="str">
        <f>BM107&amp;"-"&amp;BO107</f>
        <v>46296-46387</v>
      </c>
      <c r="BM109" s="2310"/>
      <c r="BN109" s="2108"/>
      <c r="BO109" s="2310"/>
      <c r="BP109" s="2108"/>
      <c r="BQ109" s="326"/>
      <c r="BR109" s="326"/>
      <c r="BS109" s="326"/>
      <c r="BT109" s="326"/>
      <c r="BU109" s="1407" t="str">
        <f>BV107&amp;"-"&amp;BX107</f>
        <v>46388-46568</v>
      </c>
      <c r="BV109" s="2310"/>
      <c r="BW109" s="2108"/>
      <c r="BX109" s="2310"/>
      <c r="BY109" s="2108"/>
      <c r="BZ109" s="326"/>
      <c r="CA109" s="326"/>
      <c r="CB109" s="326"/>
      <c r="CC109" s="326"/>
      <c r="CD109" s="1407" t="str">
        <f>CE107&amp;"-"&amp;CG107</f>
        <v>46569-46752</v>
      </c>
      <c r="CE109" s="2310"/>
      <c r="CF109" s="2108"/>
      <c r="CG109" s="2310"/>
      <c r="CH109" s="2108"/>
      <c r="CI109" s="326"/>
      <c r="CJ109" s="326"/>
      <c r="CK109" s="326"/>
      <c r="CL109" s="326"/>
      <c r="CM109" s="1407" t="str">
        <f>CN107&amp;"-"&amp;CP107</f>
        <v>46753-46934</v>
      </c>
      <c r="CN109" s="2310"/>
      <c r="CO109" s="2108"/>
      <c r="CP109" s="2310"/>
      <c r="CQ109" s="2108"/>
      <c r="CR109" s="326"/>
      <c r="CS109" s="326"/>
      <c r="CT109" s="326"/>
      <c r="CU109" s="326"/>
      <c r="CV109" s="1407" t="str">
        <f>CW107&amp;"-"&amp;CY107</f>
        <v>46935-47118</v>
      </c>
      <c r="CW109" s="2310"/>
      <c r="CX109" s="2108"/>
      <c r="CY109" s="2310"/>
      <c r="CZ109" s="2108"/>
      <c r="DA109" s="326"/>
      <c r="DB109" s="2255"/>
      <c r="DC109" s="1643"/>
      <c r="DD109" s="1625"/>
      <c r="DE109" s="1625" t="str">
        <f>IF(V109="","",V109)</f>
        <v/>
      </c>
      <c r="DF109" s="1625"/>
      <c r="DG109" s="1625"/>
      <c r="DH109" s="1636">
        <v>0</v>
      </c>
    </row>
    <row s="1851" customFormat="1" customHeight="1" ht="11.25">
      <c r="A110" s="1975"/>
      <c r="B110" s="1975"/>
      <c r="C110" s="1975"/>
      <c r="D110" s="1975"/>
      <c r="E110" s="2312" t="s">
        <v>114</v>
      </c>
      <c r="F110" s="2312"/>
      <c r="G110" s="2312"/>
      <c r="H110" s="2312"/>
      <c r="I110" s="2263"/>
      <c r="J110" s="2263"/>
      <c r="K110" s="2313"/>
      <c r="L110" s="1975"/>
      <c r="M110" s="2183"/>
      <c r="N110" s="1636"/>
      <c r="O110" s="1636"/>
      <c r="P110" s="1636"/>
      <c r="Q110" s="2375"/>
      <c r="R110" s="2375"/>
      <c r="S110" s="2375"/>
      <c r="T110" s="358"/>
      <c r="U110" s="3433"/>
      <c r="V110" s="3434" t="s">
        <v>479</v>
      </c>
      <c r="W110" s="3435"/>
      <c r="X110" s="3436"/>
      <c r="Y110" s="3437"/>
      <c r="Z110" s="3438"/>
      <c r="AA110" s="3439"/>
      <c r="AB110" s="3440"/>
      <c r="AC110" s="2310"/>
      <c r="AD110" s="2108"/>
      <c r="AE110" s="2310"/>
      <c r="AF110" s="2108"/>
      <c r="AG110" s="3441"/>
      <c r="AH110" s="3442"/>
      <c r="AI110" s="3443"/>
      <c r="AJ110" s="3444"/>
      <c r="AK110" s="3445"/>
      <c r="AL110" s="2310"/>
      <c r="AM110" s="2108"/>
      <c r="AN110" s="2310"/>
      <c r="AO110" s="2108"/>
      <c r="AP110" s="3446"/>
      <c r="AQ110" s="3447"/>
      <c r="AR110" s="3448"/>
      <c r="AS110" s="3449"/>
      <c r="AT110" s="3450"/>
      <c r="AU110" s="2310"/>
      <c r="AV110" s="2108"/>
      <c r="AW110" s="2310"/>
      <c r="AX110" s="2108"/>
      <c r="AY110" s="3451"/>
      <c r="AZ110" s="3452"/>
      <c r="BA110" s="3453"/>
      <c r="BB110" s="3454"/>
      <c r="BC110" s="3455"/>
      <c r="BD110" s="2310"/>
      <c r="BE110" s="2108"/>
      <c r="BF110" s="2310"/>
      <c r="BG110" s="2108"/>
      <c r="BH110" s="3456"/>
      <c r="BI110" s="3457"/>
      <c r="BJ110" s="3458"/>
      <c r="BK110" s="3459"/>
      <c r="BL110" s="3460"/>
      <c r="BM110" s="2310"/>
      <c r="BN110" s="2108"/>
      <c r="BO110" s="2310"/>
      <c r="BP110" s="2108"/>
      <c r="BQ110" s="3461"/>
      <c r="BR110" s="3462"/>
      <c r="BS110" s="3463"/>
      <c r="BT110" s="3464"/>
      <c r="BU110" s="3465"/>
      <c r="BV110" s="2310"/>
      <c r="BW110" s="2108"/>
      <c r="BX110" s="2310"/>
      <c r="BY110" s="2108"/>
      <c r="BZ110" s="3466"/>
      <c r="CA110" s="3467"/>
      <c r="CB110" s="3468"/>
      <c r="CC110" s="3469"/>
      <c r="CD110" s="3470"/>
      <c r="CE110" s="2310"/>
      <c r="CF110" s="2108"/>
      <c r="CG110" s="2310"/>
      <c r="CH110" s="2108"/>
      <c r="CI110" s="4268"/>
      <c r="CJ110" s="4269"/>
      <c r="CK110" s="4270"/>
      <c r="CL110" s="4271"/>
      <c r="CM110" s="4272"/>
      <c r="CN110" s="2310"/>
      <c r="CO110" s="2108"/>
      <c r="CP110" s="2310"/>
      <c r="CQ110" s="2108"/>
      <c r="CR110" s="4273"/>
      <c r="CS110" s="4274"/>
      <c r="CT110" s="4275"/>
      <c r="CU110" s="4276"/>
      <c r="CV110" s="4277"/>
      <c r="CW110" s="2310"/>
      <c r="CX110" s="2108"/>
      <c r="CY110" s="2310"/>
      <c r="CZ110" s="2108"/>
      <c r="DA110" s="3471"/>
      <c r="DB110" s="2255"/>
      <c r="DC110" s="1643"/>
      <c r="DD110" s="1625"/>
      <c r="DE110" s="1625"/>
      <c r="DF110" s="1625"/>
      <c r="DG110" s="1625"/>
      <c r="DH110" s="1636">
        <v>0</v>
      </c>
    </row>
    <row s="1851" customFormat="1" customHeight="1" ht="15">
      <c r="A111" s="1975"/>
      <c r="B111" s="1975"/>
      <c r="C111" s="1975"/>
      <c r="D111" s="1975"/>
      <c r="E111" s="2312" t="s">
        <v>114</v>
      </c>
      <c r="F111" s="2312"/>
      <c r="G111" s="2312"/>
      <c r="H111" s="2312"/>
      <c r="I111" s="2263"/>
      <c r="J111" s="2313"/>
      <c r="K111" s="1975"/>
      <c r="L111" s="1975"/>
      <c r="M111" s="2183"/>
      <c r="N111" s="1636"/>
      <c r="O111" s="1636"/>
      <c r="P111" s="2398"/>
      <c r="Q111" s="2375"/>
      <c r="R111" s="2375"/>
      <c r="S111" s="2375"/>
      <c r="T111" s="357"/>
      <c r="U111" s="3472"/>
      <c r="V111" s="3473" t="s">
        <v>440</v>
      </c>
      <c r="W111" s="3474"/>
      <c r="X111" s="3475"/>
      <c r="Y111" s="3476"/>
      <c r="Z111" s="3477"/>
      <c r="AA111" s="3478"/>
      <c r="AB111" s="3479"/>
      <c r="AC111" s="3480"/>
      <c r="AD111" s="3481"/>
      <c r="AE111" s="3482"/>
      <c r="AF111" s="3483"/>
      <c r="AG111" s="3484"/>
      <c r="AH111" s="3485"/>
      <c r="AI111" s="3486"/>
      <c r="AJ111" s="3487"/>
      <c r="AK111" s="3488"/>
      <c r="AL111" s="3489"/>
      <c r="AM111" s="3490"/>
      <c r="AN111" s="3491"/>
      <c r="AO111" s="3492"/>
      <c r="AP111" s="3493"/>
      <c r="AQ111" s="3494"/>
      <c r="AR111" s="3495"/>
      <c r="AS111" s="3496"/>
      <c r="AT111" s="3497"/>
      <c r="AU111" s="3498"/>
      <c r="AV111" s="3499"/>
      <c r="AW111" s="3500"/>
      <c r="AX111" s="3501"/>
      <c r="AY111" s="3502"/>
      <c r="AZ111" s="3503"/>
      <c r="BA111" s="3504"/>
      <c r="BB111" s="3505"/>
      <c r="BC111" s="3506"/>
      <c r="BD111" s="3507"/>
      <c r="BE111" s="3508"/>
      <c r="BF111" s="3509"/>
      <c r="BG111" s="3510"/>
      <c r="BH111" s="3511"/>
      <c r="BI111" s="3512"/>
      <c r="BJ111" s="3513"/>
      <c r="BK111" s="3514"/>
      <c r="BL111" s="3515"/>
      <c r="BM111" s="3516"/>
      <c r="BN111" s="3517"/>
      <c r="BO111" s="3518"/>
      <c r="BP111" s="3519"/>
      <c r="BQ111" s="3520"/>
      <c r="BR111" s="3521"/>
      <c r="BS111" s="3522"/>
      <c r="BT111" s="3523"/>
      <c r="BU111" s="3524"/>
      <c r="BV111" s="3525"/>
      <c r="BW111" s="3526"/>
      <c r="BX111" s="3527"/>
      <c r="BY111" s="3528"/>
      <c r="BZ111" s="3529"/>
      <c r="CA111" s="3530"/>
      <c r="CB111" s="3531"/>
      <c r="CC111" s="3532"/>
      <c r="CD111" s="3533"/>
      <c r="CE111" s="3534"/>
      <c r="CF111" s="3535"/>
      <c r="CG111" s="3536"/>
      <c r="CH111" s="4278"/>
      <c r="CI111" s="4279"/>
      <c r="CJ111" s="4280"/>
      <c r="CK111" s="4281"/>
      <c r="CL111" s="4282"/>
      <c r="CM111" s="4283"/>
      <c r="CN111" s="4284"/>
      <c r="CO111" s="4285"/>
      <c r="CP111" s="4286"/>
      <c r="CQ111" s="4287"/>
      <c r="CR111" s="4288"/>
      <c r="CS111" s="4289"/>
      <c r="CT111" s="4290"/>
      <c r="CU111" s="4291"/>
      <c r="CV111" s="4292"/>
      <c r="CW111" s="4293"/>
      <c r="CX111" s="4294"/>
      <c r="CY111" s="4295"/>
      <c r="CZ111" s="4296"/>
      <c r="DA111" s="3538"/>
      <c r="DB111" s="2256"/>
      <c r="DC111" s="1643"/>
      <c r="DD111" s="1625"/>
      <c r="DE111" s="1625" t="str">
        <f>IF(V111="","",V111)</f>
        <v>Добавить вид теплоносителя (параметры теплоносителя)</v>
      </c>
      <c r="DF111" s="1625"/>
      <c r="DG111" s="1625"/>
      <c r="DH111" s="1636">
        <v>0</v>
      </c>
    </row>
    <row s="1851" customFormat="1" customHeight="1" ht="11.25">
      <c r="A112" s="1975"/>
      <c r="B112" s="1975"/>
      <c r="C112" s="1975"/>
      <c r="D112" s="1975"/>
      <c r="E112" s="2312" t="s">
        <v>114</v>
      </c>
      <c r="F112" s="2312"/>
      <c r="G112" s="2312"/>
      <c r="H112" s="2312"/>
      <c r="I112" s="2313"/>
      <c r="J112" s="1975"/>
      <c r="K112" s="1975"/>
      <c r="L112" s="1975"/>
      <c r="M112" s="2183"/>
      <c r="N112" s="1636"/>
      <c r="O112" s="2398"/>
      <c r="P112" s="2398"/>
      <c r="Q112" s="2375"/>
      <c r="R112" s="2375"/>
      <c r="S112" s="2375"/>
      <c r="T112" s="357"/>
      <c r="U112" s="3539"/>
      <c r="V112" s="3540" t="s">
        <v>441</v>
      </c>
      <c r="W112" s="3541"/>
      <c r="X112" s="3542"/>
      <c r="Y112" s="3543"/>
      <c r="Z112" s="3544"/>
      <c r="AA112" s="3545"/>
      <c r="AB112" s="3546"/>
      <c r="AC112" s="3547"/>
      <c r="AD112" s="3548"/>
      <c r="AE112" s="3549"/>
      <c r="AF112" s="3550"/>
      <c r="AG112" s="3551"/>
      <c r="AH112" s="3552"/>
      <c r="AI112" s="3553"/>
      <c r="AJ112" s="3554"/>
      <c r="AK112" s="3555"/>
      <c r="AL112" s="3556"/>
      <c r="AM112" s="3557"/>
      <c r="AN112" s="3558"/>
      <c r="AO112" s="3559"/>
      <c r="AP112" s="3560"/>
      <c r="AQ112" s="3561"/>
      <c r="AR112" s="3562"/>
      <c r="AS112" s="3563"/>
      <c r="AT112" s="3564"/>
      <c r="AU112" s="3565"/>
      <c r="AV112" s="3566"/>
      <c r="AW112" s="3567"/>
      <c r="AX112" s="3568"/>
      <c r="AY112" s="3569"/>
      <c r="AZ112" s="3570"/>
      <c r="BA112" s="3571"/>
      <c r="BB112" s="3572"/>
      <c r="BC112" s="3573"/>
      <c r="BD112" s="3574"/>
      <c r="BE112" s="3575"/>
      <c r="BF112" s="3576"/>
      <c r="BG112" s="3577"/>
      <c r="BH112" s="3578"/>
      <c r="BI112" s="3579"/>
      <c r="BJ112" s="3580"/>
      <c r="BK112" s="3581"/>
      <c r="BL112" s="3582"/>
      <c r="BM112" s="3583"/>
      <c r="BN112" s="3584"/>
      <c r="BO112" s="3585"/>
      <c r="BP112" s="3586"/>
      <c r="BQ112" s="3587"/>
      <c r="BR112" s="3588"/>
      <c r="BS112" s="3589"/>
      <c r="BT112" s="3590"/>
      <c r="BU112" s="3591"/>
      <c r="BV112" s="3592"/>
      <c r="BW112" s="3593"/>
      <c r="BX112" s="3594"/>
      <c r="BY112" s="3595"/>
      <c r="BZ112" s="3596"/>
      <c r="CA112" s="3597"/>
      <c r="CB112" s="3598"/>
      <c r="CC112" s="3599"/>
      <c r="CD112" s="3600"/>
      <c r="CE112" s="3601"/>
      <c r="CF112" s="3602"/>
      <c r="CG112" s="3603"/>
      <c r="CH112" s="4297"/>
      <c r="CI112" s="4298"/>
      <c r="CJ112" s="4299"/>
      <c r="CK112" s="4300"/>
      <c r="CL112" s="4301"/>
      <c r="CM112" s="4302"/>
      <c r="CN112" s="4303"/>
      <c r="CO112" s="4304"/>
      <c r="CP112" s="4305"/>
      <c r="CQ112" s="4306"/>
      <c r="CR112" s="4307"/>
      <c r="CS112" s="4308"/>
      <c r="CT112" s="4309"/>
      <c r="CU112" s="4310"/>
      <c r="CV112" s="4311"/>
      <c r="CW112" s="4312"/>
      <c r="CX112" s="4313"/>
      <c r="CY112" s="4314"/>
      <c r="CZ112" s="4315"/>
      <c r="DA112" s="3605"/>
      <c r="DB112" s="3606"/>
      <c r="DC112" s="1643"/>
      <c r="DD112" s="1625"/>
      <c r="DE112" s="1625" t="str">
        <f>IF(V112="","",V112)</f>
        <v>Добавить группу потребителей</v>
      </c>
      <c r="DF112" s="1625"/>
      <c r="DG112" s="1625"/>
      <c r="DH112" s="1636">
        <v>0</v>
      </c>
    </row>
    <row s="1851" customFormat="1" customHeight="1" ht="14.25">
      <c r="A113" s="1975"/>
      <c r="B113" s="1975"/>
      <c r="C113" s="1975"/>
      <c r="D113" s="1975"/>
      <c r="E113" s="2312" t="s">
        <v>114</v>
      </c>
      <c r="F113" s="2312"/>
      <c r="G113" s="2312"/>
      <c r="H113" s="2311"/>
      <c r="I113" s="1975"/>
      <c r="J113" s="1975"/>
      <c r="K113" s="1975"/>
      <c r="L113" s="1975"/>
      <c r="M113" s="2183"/>
      <c r="N113" s="2408"/>
      <c r="O113" s="2408"/>
      <c r="P113" s="1636"/>
      <c r="Q113" s="1824"/>
      <c r="R113" s="376"/>
      <c r="S113" s="356"/>
      <c r="T113" s="1824"/>
      <c r="U113" s="1387"/>
      <c r="V113" s="1388"/>
      <c r="W113" s="1389"/>
      <c r="X113" s="1389"/>
      <c r="Y113" s="1389"/>
      <c r="Z113" s="1389"/>
      <c r="AA113" s="1389"/>
      <c r="AB113" s="1389"/>
      <c r="AC113" s="1389"/>
      <c r="AD113" s="1389"/>
      <c r="AE113" s="1389"/>
      <c r="AF113" s="1389"/>
      <c r="AG113" s="1389"/>
      <c r="AH113" s="1389"/>
      <c r="AI113" s="1389"/>
      <c r="AJ113" s="1389"/>
      <c r="AK113" s="1389"/>
      <c r="AL113" s="1389"/>
      <c r="AM113" s="1389"/>
      <c r="AN113" s="1389"/>
      <c r="AO113" s="1389"/>
      <c r="AP113" s="1389"/>
      <c r="AQ113" s="1389"/>
      <c r="AR113" s="1389"/>
      <c r="AS113" s="1389"/>
      <c r="AT113" s="1389"/>
      <c r="AU113" s="1389"/>
      <c r="AV113" s="1389"/>
      <c r="AW113" s="1389"/>
      <c r="AX113" s="1389"/>
      <c r="AY113" s="1389"/>
      <c r="AZ113" s="1389"/>
      <c r="BA113" s="1389"/>
      <c r="BB113" s="1389"/>
      <c r="BC113" s="1389"/>
      <c r="BD113" s="1389"/>
      <c r="BE113" s="1389"/>
      <c r="BF113" s="1389"/>
      <c r="BG113" s="1389"/>
      <c r="BH113" s="1389"/>
      <c r="BI113" s="1389"/>
      <c r="BJ113" s="1389"/>
      <c r="BK113" s="1389"/>
      <c r="BL113" s="1389"/>
      <c r="BM113" s="1389"/>
      <c r="BN113" s="1389"/>
      <c r="BO113" s="1389"/>
      <c r="BP113" s="1389"/>
      <c r="BQ113" s="1389"/>
      <c r="BR113" s="1389"/>
      <c r="BS113" s="1389"/>
      <c r="BT113" s="1389"/>
      <c r="BU113" s="1389"/>
      <c r="BV113" s="1389"/>
      <c r="BW113" s="1389"/>
      <c r="BX113" s="1389"/>
      <c r="BY113" s="1389"/>
      <c r="BZ113" s="1389"/>
      <c r="CA113" s="1389"/>
      <c r="CB113" s="1389"/>
      <c r="CC113" s="1389"/>
      <c r="CD113" s="1389"/>
      <c r="CE113" s="1389"/>
      <c r="CF113" s="1389"/>
      <c r="CG113" s="1389"/>
      <c r="CH113" s="1389"/>
      <c r="CI113" s="1389"/>
      <c r="CJ113" s="1389"/>
      <c r="CK113" s="1389"/>
      <c r="CL113" s="1389"/>
      <c r="CM113" s="1389"/>
      <c r="CN113" s="1389"/>
      <c r="CO113" s="1389"/>
      <c r="CP113" s="1389"/>
      <c r="CQ113" s="1389"/>
      <c r="CR113" s="1389"/>
      <c r="CS113" s="1389"/>
      <c r="CT113" s="1389"/>
      <c r="CU113" s="1389"/>
      <c r="CV113" s="1389"/>
      <c r="CW113" s="1389"/>
      <c r="CX113" s="1389"/>
      <c r="CY113" s="1389"/>
      <c r="CZ113" s="1389"/>
      <c r="DA113" s="1389"/>
      <c r="DB113" s="1390"/>
      <c r="DC113" s="1643"/>
      <c r="DD113" s="1625"/>
      <c r="DE113" s="1625" t="str">
        <f>IF(V113="","",V113)</f>
        <v/>
      </c>
      <c r="DF113" s="1625"/>
      <c r="DG113" s="1625"/>
      <c r="DH113" s="1636">
        <v>0</v>
      </c>
    </row>
    <row s="1851" customFormat="1" customHeight="1" ht="21">
      <c r="A114" s="1975"/>
      <c r="B114" s="1975"/>
      <c r="C114" s="1975"/>
      <c r="D114" s="1975" t="s">
        <v>206</v>
      </c>
      <c r="E114" s="2312"/>
      <c r="F114" s="2312"/>
      <c r="G114" s="2312"/>
      <c r="H114" s="2311" t="s">
        <v>114</v>
      </c>
      <c r="I114" s="1975"/>
      <c r="J114" s="1975"/>
      <c r="K114" s="1975"/>
      <c r="L114" s="1975"/>
      <c r="M114" s="2183"/>
      <c r="N114" s="2408"/>
      <c r="O114" s="2408"/>
      <c r="P114" s="2408"/>
      <c r="Q114" s="355"/>
      <c r="R114" s="353"/>
      <c r="S114" s="1636"/>
      <c r="T114" s="354"/>
      <c r="U114" s="2274" t="str">
        <f>INDEX(PT_DIFFERENTIATION_NUM_IST_TE,MATCH(D114,PT_DIFFERENTIATION_IST_TE_ID,0))</f>
        <v>3.1.1.2</v>
      </c>
      <c r="V114" s="311" t="s">
        <v>430</v>
      </c>
      <c r="W114" s="301"/>
      <c r="X114" s="2243"/>
      <c r="Y114" s="2244"/>
      <c r="Z114" s="2244"/>
      <c r="AA114" s="2244"/>
      <c r="AB114" s="2244"/>
      <c r="AC114" s="2244"/>
      <c r="AD114" s="2244"/>
      <c r="AE114" s="2244"/>
      <c r="AF114" s="2245"/>
      <c r="AG114" s="2243" t="str">
        <f>INDEX(PT_DIFFERENTIATION_IST_TE,MATCH(D114,PT_DIFFERENTIATION_IST_TE_ID,0))</f>
        <v>муниципальный округ г. Оленегорск с подведомственной территорией (г. Оленегорск)- потребители, присоединенные к тепловым сетям МУП "ГУК"</v>
      </c>
      <c r="AH114" s="2244"/>
      <c r="AI114" s="2244"/>
      <c r="AJ114" s="2244"/>
      <c r="AK114" s="2244"/>
      <c r="AL114" s="2244"/>
      <c r="AM114" s="2244"/>
      <c r="AN114" s="2244"/>
      <c r="AO114" s="2244"/>
      <c r="AP114" s="2243"/>
      <c r="AQ114" s="2244"/>
      <c r="AR114" s="2244"/>
      <c r="AS114" s="2244"/>
      <c r="AT114" s="2244"/>
      <c r="AU114" s="2244"/>
      <c r="AV114" s="2244"/>
      <c r="AW114" s="2244"/>
      <c r="AX114" s="2245"/>
      <c r="AY114" s="2243"/>
      <c r="AZ114" s="2244"/>
      <c r="BA114" s="2244"/>
      <c r="BB114" s="2244"/>
      <c r="BC114" s="2244"/>
      <c r="BD114" s="2244"/>
      <c r="BE114" s="2244"/>
      <c r="BF114" s="2244"/>
      <c r="BG114" s="2245"/>
      <c r="BH114" s="2243"/>
      <c r="BI114" s="2244"/>
      <c r="BJ114" s="2244"/>
      <c r="BK114" s="2244"/>
      <c r="BL114" s="2244"/>
      <c r="BM114" s="2244"/>
      <c r="BN114" s="2244"/>
      <c r="BO114" s="2244"/>
      <c r="BP114" s="2245"/>
      <c r="BQ114" s="2243"/>
      <c r="BR114" s="2244"/>
      <c r="BS114" s="2244"/>
      <c r="BT114" s="2244"/>
      <c r="BU114" s="2244"/>
      <c r="BV114" s="2244"/>
      <c r="BW114" s="2244"/>
      <c r="BX114" s="2244"/>
      <c r="BY114" s="2245"/>
      <c r="BZ114" s="2243"/>
      <c r="CA114" s="2244"/>
      <c r="CB114" s="2244"/>
      <c r="CC114" s="2244"/>
      <c r="CD114" s="2244"/>
      <c r="CE114" s="2244"/>
      <c r="CF114" s="2244"/>
      <c r="CG114" s="2244"/>
      <c r="CH114" s="4009"/>
      <c r="CI114" s="2243"/>
      <c r="CJ114" s="2244"/>
      <c r="CK114" s="2244"/>
      <c r="CL114" s="2244"/>
      <c r="CM114" s="2244"/>
      <c r="CN114" s="2244"/>
      <c r="CO114" s="2244"/>
      <c r="CP114" s="2244"/>
      <c r="CQ114" s="2245"/>
      <c r="CR114" s="2243"/>
      <c r="CS114" s="2244"/>
      <c r="CT114" s="2244"/>
      <c r="CU114" s="2244"/>
      <c r="CV114" s="2244"/>
      <c r="CW114" s="2244"/>
      <c r="CX114" s="2244"/>
      <c r="CY114" s="2244"/>
      <c r="CZ114" s="2245"/>
      <c r="DA114" s="2245"/>
      <c r="DB114" s="1259" t="s">
        <v>431</v>
      </c>
      <c r="DC114" s="1643"/>
      <c r="DD114" s="1625"/>
      <c r="DE114" s="1625" t="str">
        <f>IF(V114="","",V114)</f>
        <v>Источник тепловой энергии  </v>
      </c>
      <c r="DF114" s="1625"/>
      <c r="DG114" s="1625"/>
      <c r="DH114" s="1636">
        <v>0</v>
      </c>
    </row>
    <row s="1851" customFormat="1" customHeight="1" ht="14.25">
      <c r="A115" s="1975"/>
      <c r="B115" s="1975"/>
      <c r="C115" s="1975"/>
      <c r="D115" s="1975"/>
      <c r="E115" s="2312"/>
      <c r="F115" s="2312"/>
      <c r="G115" s="2312"/>
      <c r="H115" s="2312">
        <v>1</v>
      </c>
      <c r="I115" s="2313" t="str">
        <f>U114&amp;".1"</f>
        <v>3.1.1.2.1</v>
      </c>
      <c r="J115" s="1975"/>
      <c r="K115" s="1975"/>
      <c r="L115" s="1975"/>
      <c r="M115" s="2183" t="s">
        <v>432</v>
      </c>
      <c r="N115" s="1636"/>
      <c r="O115" s="2398"/>
      <c r="P115" s="2398"/>
      <c r="Q115" s="2375">
        <v>1</v>
      </c>
      <c r="R115" s="2375"/>
      <c r="S115" s="2375"/>
      <c r="T115" s="357"/>
      <c r="U115" s="2305"/>
      <c r="V115" s="1384"/>
      <c r="W115" s="1385"/>
      <c r="X115" s="2297"/>
      <c r="Y115" s="2298"/>
      <c r="Z115" s="2298"/>
      <c r="AA115" s="2298"/>
      <c r="AB115" s="2298"/>
      <c r="AC115" s="2298"/>
      <c r="AD115" s="2298"/>
      <c r="AE115" s="2298"/>
      <c r="AF115" s="2299"/>
      <c r="AG115" s="2297"/>
      <c r="AH115" s="2298"/>
      <c r="AI115" s="2298"/>
      <c r="AJ115" s="2298"/>
      <c r="AK115" s="2298"/>
      <c r="AL115" s="2298"/>
      <c r="AM115" s="2298"/>
      <c r="AN115" s="2298"/>
      <c r="AO115" s="2298"/>
      <c r="AP115" s="2297"/>
      <c r="AQ115" s="2298"/>
      <c r="AR115" s="2298"/>
      <c r="AS115" s="2298"/>
      <c r="AT115" s="2298"/>
      <c r="AU115" s="2298"/>
      <c r="AV115" s="2298"/>
      <c r="AW115" s="2298"/>
      <c r="AX115" s="2299"/>
      <c r="AY115" s="2297"/>
      <c r="AZ115" s="2298"/>
      <c r="BA115" s="2298"/>
      <c r="BB115" s="2298"/>
      <c r="BC115" s="2298"/>
      <c r="BD115" s="2298"/>
      <c r="BE115" s="2298"/>
      <c r="BF115" s="2298"/>
      <c r="BG115" s="2299"/>
      <c r="BH115" s="2297"/>
      <c r="BI115" s="2298"/>
      <c r="BJ115" s="2298"/>
      <c r="BK115" s="2298"/>
      <c r="BL115" s="2298"/>
      <c r="BM115" s="2298"/>
      <c r="BN115" s="2298"/>
      <c r="BO115" s="2298"/>
      <c r="BP115" s="2299"/>
      <c r="BQ115" s="2297"/>
      <c r="BR115" s="2298"/>
      <c r="BS115" s="2298"/>
      <c r="BT115" s="2298"/>
      <c r="BU115" s="2298"/>
      <c r="BV115" s="2298"/>
      <c r="BW115" s="2298"/>
      <c r="BX115" s="2298"/>
      <c r="BY115" s="2299"/>
      <c r="BZ115" s="2297"/>
      <c r="CA115" s="2298"/>
      <c r="CB115" s="2298"/>
      <c r="CC115" s="2298"/>
      <c r="CD115" s="2298"/>
      <c r="CE115" s="2298"/>
      <c r="CF115" s="2298"/>
      <c r="CG115" s="2298"/>
      <c r="CH115" s="4010"/>
      <c r="CI115" s="2297"/>
      <c r="CJ115" s="2298"/>
      <c r="CK115" s="2298"/>
      <c r="CL115" s="2298"/>
      <c r="CM115" s="2298"/>
      <c r="CN115" s="2298"/>
      <c r="CO115" s="2298"/>
      <c r="CP115" s="2298"/>
      <c r="CQ115" s="2299"/>
      <c r="CR115" s="2297"/>
      <c r="CS115" s="2298"/>
      <c r="CT115" s="2298"/>
      <c r="CU115" s="2298"/>
      <c r="CV115" s="2298"/>
      <c r="CW115" s="2298"/>
      <c r="CX115" s="2298"/>
      <c r="CY115" s="2298"/>
      <c r="CZ115" s="2299"/>
      <c r="DA115" s="2299"/>
      <c r="DB115" s="1386"/>
      <c r="DC115" s="1643"/>
      <c r="DD115" s="1625"/>
      <c r="DE115" s="1625" t="str">
        <f>IF(V115="","",V115)</f>
        <v/>
      </c>
      <c r="DF115" s="1625"/>
      <c r="DG115" s="1625"/>
      <c r="DH115" s="1636">
        <v>0</v>
      </c>
    </row>
    <row s="1851" customFormat="1" customHeight="1" ht="21">
      <c r="A116" s="1975"/>
      <c r="B116" s="1975"/>
      <c r="C116" s="1975"/>
      <c r="D116" s="1975"/>
      <c r="E116" s="2312"/>
      <c r="F116" s="2312"/>
      <c r="G116" s="2312"/>
      <c r="H116" s="2312">
        <v>1</v>
      </c>
      <c r="I116" s="2263"/>
      <c r="J116" s="2313" t="str">
        <f>I115&amp;".1"</f>
        <v>3.1.1.2.1.1</v>
      </c>
      <c r="K116" s="1975"/>
      <c r="L116" s="1975"/>
      <c r="M116" s="2183" t="s">
        <v>435</v>
      </c>
      <c r="N116" s="1636"/>
      <c r="O116" s="1636"/>
      <c r="P116" s="2398"/>
      <c r="Q116" s="2375"/>
      <c r="R116" s="2375">
        <v>1</v>
      </c>
      <c r="S116" s="1643"/>
      <c r="T116" s="358"/>
      <c r="U116" s="2274" t="str">
        <f>$J116</f>
        <v>3.1.1.2.1.1</v>
      </c>
      <c r="V116" s="287" t="s">
        <v>436</v>
      </c>
      <c r="W116" s="301"/>
      <c r="X116" s="2246"/>
      <c r="Y116" s="2247"/>
      <c r="Z116" s="2247"/>
      <c r="AA116" s="2247"/>
      <c r="AB116" s="2247"/>
      <c r="AC116" s="2236"/>
      <c r="AD116" s="2236"/>
      <c r="AE116" s="2236"/>
      <c r="AF116" s="2309"/>
      <c r="AG116" s="2246" t="s">
        <v>489</v>
      </c>
      <c r="AH116" s="2247"/>
      <c r="AI116" s="2247"/>
      <c r="AJ116" s="2247"/>
      <c r="AK116" s="2247"/>
      <c r="AL116" s="2247"/>
      <c r="AM116" s="2247"/>
      <c r="AN116" s="2247"/>
      <c r="AO116" s="2247"/>
      <c r="AP116" s="2246"/>
      <c r="AQ116" s="2247"/>
      <c r="AR116" s="2247"/>
      <c r="AS116" s="2247"/>
      <c r="AT116" s="2247"/>
      <c r="AU116" s="2236"/>
      <c r="AV116" s="2236"/>
      <c r="AW116" s="2236"/>
      <c r="AX116" s="2309"/>
      <c r="AY116" s="2246"/>
      <c r="AZ116" s="2247"/>
      <c r="BA116" s="2247"/>
      <c r="BB116" s="2247"/>
      <c r="BC116" s="2247"/>
      <c r="BD116" s="2236"/>
      <c r="BE116" s="2236"/>
      <c r="BF116" s="2236"/>
      <c r="BG116" s="2309"/>
      <c r="BH116" s="2246"/>
      <c r="BI116" s="2247"/>
      <c r="BJ116" s="2247"/>
      <c r="BK116" s="2247"/>
      <c r="BL116" s="2247"/>
      <c r="BM116" s="2236"/>
      <c r="BN116" s="2236"/>
      <c r="BO116" s="2236"/>
      <c r="BP116" s="2309"/>
      <c r="BQ116" s="2246"/>
      <c r="BR116" s="2247"/>
      <c r="BS116" s="2247"/>
      <c r="BT116" s="2247"/>
      <c r="BU116" s="2247"/>
      <c r="BV116" s="2236"/>
      <c r="BW116" s="2236"/>
      <c r="BX116" s="2236"/>
      <c r="BY116" s="2309"/>
      <c r="BZ116" s="2246"/>
      <c r="CA116" s="2247"/>
      <c r="CB116" s="2247"/>
      <c r="CC116" s="2247"/>
      <c r="CD116" s="2247"/>
      <c r="CE116" s="2236"/>
      <c r="CF116" s="2236"/>
      <c r="CG116" s="2236"/>
      <c r="CH116" s="4011"/>
      <c r="CI116" s="2246"/>
      <c r="CJ116" s="2247"/>
      <c r="CK116" s="2247"/>
      <c r="CL116" s="2247"/>
      <c r="CM116" s="2247"/>
      <c r="CN116" s="2236"/>
      <c r="CO116" s="2236"/>
      <c r="CP116" s="2236"/>
      <c r="CQ116" s="2309"/>
      <c r="CR116" s="2246"/>
      <c r="CS116" s="2247"/>
      <c r="CT116" s="2247"/>
      <c r="CU116" s="2247"/>
      <c r="CV116" s="2247"/>
      <c r="CW116" s="2236"/>
      <c r="CX116" s="2236"/>
      <c r="CY116" s="2236"/>
      <c r="CZ116" s="2309"/>
      <c r="DA116" s="2248"/>
      <c r="DB116" s="1259" t="s">
        <v>437</v>
      </c>
      <c r="DC116" s="1643"/>
      <c r="DD116" s="1625"/>
      <c r="DE116" s="1625" t="str">
        <f>IF(V116="","",V116)</f>
        <v>Группа потребителей</v>
      </c>
      <c r="DF116" s="1625"/>
      <c r="DG116" s="1625"/>
      <c r="DH116" s="1636">
        <v>0</v>
      </c>
    </row>
    <row s="1851" customFormat="1" customHeight="1" ht="21">
      <c r="A117" s="1975"/>
      <c r="B117" s="1975"/>
      <c r="C117" s="1975"/>
      <c r="D117" s="1975"/>
      <c r="E117" s="2312"/>
      <c r="F117" s="2312"/>
      <c r="G117" s="2312"/>
      <c r="H117" s="2312">
        <v>1</v>
      </c>
      <c r="I117" s="2263"/>
      <c r="J117" s="2263"/>
      <c r="K117" s="2313" t="str">
        <f>J116&amp;".1"</f>
        <v>3.1.1.2.1.1.1</v>
      </c>
      <c r="L117" s="2126"/>
      <c r="M117" s="2183" t="s">
        <v>438</v>
      </c>
      <c r="N117" s="1636"/>
      <c r="O117" s="1636"/>
      <c r="P117" s="1636"/>
      <c r="Q117" s="2375"/>
      <c r="R117" s="2375"/>
      <c r="S117" s="2375">
        <v>1</v>
      </c>
      <c r="T117" s="358"/>
      <c r="U117" s="2274" t="str">
        <f>$K117</f>
        <v>3.1.1.2.1.1.1</v>
      </c>
      <c r="V117" s="1348" t="s">
        <v>490</v>
      </c>
      <c r="W117" s="301"/>
      <c r="X117" s="752"/>
      <c r="Y117" s="752"/>
      <c r="Z117" s="752"/>
      <c r="AA117" s="752"/>
      <c r="AB117" s="1406"/>
      <c r="AC117" s="2603"/>
      <c r="AD117" s="2108" t="s">
        <v>64</v>
      </c>
      <c r="AE117" s="2603"/>
      <c r="AF117" s="2108" t="s">
        <v>64</v>
      </c>
      <c r="AG117" s="1408"/>
      <c r="AH117" s="752"/>
      <c r="AI117" s="752">
        <v>4462.39</v>
      </c>
      <c r="AJ117" s="752"/>
      <c r="AK117" s="1258"/>
      <c r="AL117" s="2603">
        <v>45658</v>
      </c>
      <c r="AM117" s="2108" t="s">
        <v>64</v>
      </c>
      <c r="AN117" s="2603">
        <v>45838</v>
      </c>
      <c r="AO117" s="2108" t="s">
        <v>64</v>
      </c>
      <c r="AP117" s="752"/>
      <c r="AQ117" s="752"/>
      <c r="AR117" s="752">
        <v>7884.23</v>
      </c>
      <c r="AS117" s="752"/>
      <c r="AT117" s="1406"/>
      <c r="AU117" s="2603">
        <v>45839</v>
      </c>
      <c r="AV117" s="2108" t="s">
        <v>64</v>
      </c>
      <c r="AW117" s="2603">
        <v>46022</v>
      </c>
      <c r="AX117" s="2108" t="s">
        <v>64</v>
      </c>
      <c r="AY117" s="752"/>
      <c r="AZ117" s="752"/>
      <c r="BA117" s="752">
        <v>0</v>
      </c>
      <c r="BB117" s="752"/>
      <c r="BC117" s="1406"/>
      <c r="BD117" s="2603">
        <v>46023</v>
      </c>
      <c r="BE117" s="2108" t="s">
        <v>64</v>
      </c>
      <c r="BF117" s="2603">
        <v>46295</v>
      </c>
      <c r="BG117" s="2108" t="s">
        <v>64</v>
      </c>
      <c r="BH117" s="752"/>
      <c r="BI117" s="752"/>
      <c r="BJ117" s="752">
        <v>0</v>
      </c>
      <c r="BK117" s="752"/>
      <c r="BL117" s="1406"/>
      <c r="BM117" s="2603">
        <v>46296</v>
      </c>
      <c r="BN117" s="2108" t="s">
        <v>64</v>
      </c>
      <c r="BO117" s="2603">
        <v>46387</v>
      </c>
      <c r="BP117" s="2108" t="s">
        <v>64</v>
      </c>
      <c r="BQ117" s="752"/>
      <c r="BR117" s="752"/>
      <c r="BS117" s="752">
        <v>8223.25</v>
      </c>
      <c r="BT117" s="752"/>
      <c r="BU117" s="1406"/>
      <c r="BV117" s="2603">
        <v>46388</v>
      </c>
      <c r="BW117" s="2108" t="s">
        <v>64</v>
      </c>
      <c r="BX117" s="2603">
        <v>46568</v>
      </c>
      <c r="BY117" s="2108" t="s">
        <v>64</v>
      </c>
      <c r="BZ117" s="752"/>
      <c r="CA117" s="752"/>
      <c r="CB117" s="752">
        <v>8552.18</v>
      </c>
      <c r="CC117" s="752"/>
      <c r="CD117" s="1406"/>
      <c r="CE117" s="2603">
        <v>46569</v>
      </c>
      <c r="CF117" s="2108" t="s">
        <v>64</v>
      </c>
      <c r="CG117" s="2603">
        <v>46752</v>
      </c>
      <c r="CH117" s="2108" t="s">
        <v>64</v>
      </c>
      <c r="CI117" s="752"/>
      <c r="CJ117" s="752"/>
      <c r="CK117" s="752">
        <v>8552.18</v>
      </c>
      <c r="CL117" s="752"/>
      <c r="CM117" s="1406"/>
      <c r="CN117" s="2603">
        <v>46753</v>
      </c>
      <c r="CO117" s="2108" t="s">
        <v>64</v>
      </c>
      <c r="CP117" s="2603">
        <v>46934</v>
      </c>
      <c r="CQ117" s="2108" t="s">
        <v>64</v>
      </c>
      <c r="CR117" s="752"/>
      <c r="CS117" s="752"/>
      <c r="CT117" s="752">
        <v>8894.27</v>
      </c>
      <c r="CU117" s="752"/>
      <c r="CV117" s="1406"/>
      <c r="CW117" s="2603">
        <v>46935</v>
      </c>
      <c r="CX117" s="2108" t="s">
        <v>64</v>
      </c>
      <c r="CY117" s="2603">
        <v>47118</v>
      </c>
      <c r="CZ117" s="2108" t="s">
        <v>64</v>
      </c>
      <c r="DA117" s="326"/>
      <c r="DB117" s="1308" t="s">
        <v>477</v>
      </c>
      <c r="DC117" s="1643">
        <f>STRCHECKDATE(X119:DA119)</f>
      </c>
      <c r="DD117" s="1625"/>
      <c r="DE117" s="1625" t="str">
        <f>IF(V117="","",V117)</f>
        <v>вода</v>
      </c>
      <c r="DF117" s="1625"/>
      <c r="DG117" s="1625"/>
      <c r="DH117" s="1636">
        <v>0</v>
      </c>
    </row>
    <row s="1851" customFormat="1" customHeight="1" ht="21">
      <c r="A118" s="1975"/>
      <c r="B118" s="1975"/>
      <c r="C118" s="1975"/>
      <c r="D118" s="1975"/>
      <c r="E118" s="2312"/>
      <c r="F118" s="2312"/>
      <c r="G118" s="2312"/>
      <c r="H118" s="2312">
        <v>1</v>
      </c>
      <c r="I118" s="2263"/>
      <c r="J118" s="2263"/>
      <c r="K118" s="2263"/>
      <c r="L118" s="2313" t="str">
        <f>K117&amp;".1"</f>
        <v>3.1.1.2.1.1.1.1</v>
      </c>
      <c r="M118" s="2183"/>
      <c r="N118" s="1636"/>
      <c r="O118" s="1636"/>
      <c r="P118" s="1636"/>
      <c r="Q118" s="2375"/>
      <c r="R118" s="2375"/>
      <c r="S118" s="2375"/>
      <c r="T118" s="358"/>
      <c r="U118" s="2274" t="str">
        <f>$L118</f>
        <v>3.1.1.2.1.1.1.1</v>
      </c>
      <c r="V118" s="1392"/>
      <c r="W118" s="301"/>
      <c r="X118" s="326"/>
      <c r="Y118" s="752"/>
      <c r="Z118" s="752"/>
      <c r="AA118" s="752"/>
      <c r="AB118" s="1406"/>
      <c r="AC118" s="2310"/>
      <c r="AD118" s="2108"/>
      <c r="AE118" s="2310"/>
      <c r="AF118" s="2108"/>
      <c r="AG118" s="1408"/>
      <c r="AH118" s="752">
        <v>38.96</v>
      </c>
      <c r="AI118" s="752"/>
      <c r="AJ118" s="752"/>
      <c r="AK118" s="1258"/>
      <c r="AL118" s="2310"/>
      <c r="AM118" s="2108"/>
      <c r="AN118" s="2310"/>
      <c r="AO118" s="2108"/>
      <c r="AP118" s="326"/>
      <c r="AQ118" s="752">
        <v>53.82</v>
      </c>
      <c r="AR118" s="752"/>
      <c r="AS118" s="752"/>
      <c r="AT118" s="1406"/>
      <c r="AU118" s="2310"/>
      <c r="AV118" s="2108"/>
      <c r="AW118" s="2310"/>
      <c r="AX118" s="2108"/>
      <c r="AY118" s="326"/>
      <c r="AZ118" s="752">
        <v>0</v>
      </c>
      <c r="BA118" s="752"/>
      <c r="BB118" s="752"/>
      <c r="BC118" s="1406"/>
      <c r="BD118" s="2310"/>
      <c r="BE118" s="2108"/>
      <c r="BF118" s="2310"/>
      <c r="BG118" s="2108"/>
      <c r="BH118" s="326"/>
      <c r="BI118" s="752">
        <v>0</v>
      </c>
      <c r="BJ118" s="752"/>
      <c r="BK118" s="752"/>
      <c r="BL118" s="1406"/>
      <c r="BM118" s="2310"/>
      <c r="BN118" s="2108"/>
      <c r="BO118" s="2310"/>
      <c r="BP118" s="2108"/>
      <c r="BQ118" s="326"/>
      <c r="BR118" s="752">
        <v>39.51</v>
      </c>
      <c r="BS118" s="752"/>
      <c r="BT118" s="752"/>
      <c r="BU118" s="1406"/>
      <c r="BV118" s="2310"/>
      <c r="BW118" s="2108"/>
      <c r="BX118" s="2310"/>
      <c r="BY118" s="2108"/>
      <c r="BZ118" s="326"/>
      <c r="CA118" s="752">
        <v>39.82</v>
      </c>
      <c r="CB118" s="752"/>
      <c r="CC118" s="752"/>
      <c r="CD118" s="1406"/>
      <c r="CE118" s="2310"/>
      <c r="CF118" s="2108"/>
      <c r="CG118" s="2310"/>
      <c r="CH118" s="2108"/>
      <c r="CI118" s="326"/>
      <c r="CJ118" s="752">
        <v>39.82</v>
      </c>
      <c r="CK118" s="752"/>
      <c r="CL118" s="752"/>
      <c r="CM118" s="1406"/>
      <c r="CN118" s="2310"/>
      <c r="CO118" s="2108"/>
      <c r="CP118" s="2310"/>
      <c r="CQ118" s="2108"/>
      <c r="CR118" s="326"/>
      <c r="CS118" s="752">
        <v>41.41</v>
      </c>
      <c r="CT118" s="752"/>
      <c r="CU118" s="752"/>
      <c r="CV118" s="1406"/>
      <c r="CW118" s="2310"/>
      <c r="CX118" s="2108"/>
      <c r="CY118" s="2310"/>
      <c r="CZ118" s="2108"/>
      <c r="DA118" s="326"/>
      <c r="DB118" s="2254" t="s">
        <v>478</v>
      </c>
      <c r="DC118" s="1643"/>
      <c r="DD118" s="1625"/>
      <c r="DE118" s="1625"/>
      <c r="DF118" s="1625"/>
      <c r="DG118" s="1625"/>
      <c r="DH118" s="1636">
        <v>0</v>
      </c>
    </row>
    <row s="1851" customFormat="1" customHeight="1" ht="14.25">
      <c r="A119" s="1975"/>
      <c r="B119" s="1975"/>
      <c r="C119" s="1975"/>
      <c r="D119" s="1975"/>
      <c r="E119" s="2312"/>
      <c r="F119" s="2312"/>
      <c r="G119" s="2312"/>
      <c r="H119" s="2312">
        <v>1</v>
      </c>
      <c r="I119" s="2263"/>
      <c r="J119" s="2263"/>
      <c r="K119" s="2263"/>
      <c r="L119" s="2313"/>
      <c r="M119" s="2183"/>
      <c r="N119" s="1636"/>
      <c r="O119" s="1636"/>
      <c r="P119" s="1636"/>
      <c r="Q119" s="2375"/>
      <c r="R119" s="2375"/>
      <c r="S119" s="2375"/>
      <c r="T119" s="358"/>
      <c r="U119" s="2514"/>
      <c r="V119" s="301"/>
      <c r="W119" s="301"/>
      <c r="X119" s="326"/>
      <c r="Y119" s="326"/>
      <c r="Z119" s="326"/>
      <c r="AA119" s="326"/>
      <c r="AB119" s="1407" t="str">
        <f>AC117&amp;"-"&amp;AE117</f>
        <v>-</v>
      </c>
      <c r="AC119" s="2310"/>
      <c r="AD119" s="2108"/>
      <c r="AE119" s="2310"/>
      <c r="AF119" s="2108"/>
      <c r="AG119" s="1383"/>
      <c r="AH119" s="326"/>
      <c r="AI119" s="326"/>
      <c r="AJ119" s="326"/>
      <c r="AK119" s="329" t="str">
        <f>AL117&amp;"-"&amp;AN117</f>
        <v>45658-45838</v>
      </c>
      <c r="AL119" s="2310"/>
      <c r="AM119" s="2108"/>
      <c r="AN119" s="2310"/>
      <c r="AO119" s="2108"/>
      <c r="AP119" s="326"/>
      <c r="AQ119" s="326"/>
      <c r="AR119" s="326"/>
      <c r="AS119" s="326"/>
      <c r="AT119" s="1407" t="str">
        <f>AU117&amp;"-"&amp;AW117</f>
        <v>45839-46022</v>
      </c>
      <c r="AU119" s="2310"/>
      <c r="AV119" s="2108"/>
      <c r="AW119" s="2310"/>
      <c r="AX119" s="2108"/>
      <c r="AY119" s="326"/>
      <c r="AZ119" s="326"/>
      <c r="BA119" s="326"/>
      <c r="BB119" s="326"/>
      <c r="BC119" s="1407" t="str">
        <f>BD117&amp;"-"&amp;BF117</f>
        <v>46023-46295</v>
      </c>
      <c r="BD119" s="2310"/>
      <c r="BE119" s="2108"/>
      <c r="BF119" s="2310"/>
      <c r="BG119" s="2108"/>
      <c r="BH119" s="326"/>
      <c r="BI119" s="326"/>
      <c r="BJ119" s="326"/>
      <c r="BK119" s="326"/>
      <c r="BL119" s="1407" t="str">
        <f>BM117&amp;"-"&amp;BO117</f>
        <v>46296-46387</v>
      </c>
      <c r="BM119" s="2310"/>
      <c r="BN119" s="2108"/>
      <c r="BO119" s="2310"/>
      <c r="BP119" s="2108"/>
      <c r="BQ119" s="326"/>
      <c r="BR119" s="326"/>
      <c r="BS119" s="326"/>
      <c r="BT119" s="326"/>
      <c r="BU119" s="1407" t="str">
        <f>BV117&amp;"-"&amp;BX117</f>
        <v>46388-46568</v>
      </c>
      <c r="BV119" s="2310"/>
      <c r="BW119" s="2108"/>
      <c r="BX119" s="2310"/>
      <c r="BY119" s="2108"/>
      <c r="BZ119" s="326"/>
      <c r="CA119" s="326"/>
      <c r="CB119" s="326"/>
      <c r="CC119" s="326"/>
      <c r="CD119" s="1407" t="str">
        <f>CE117&amp;"-"&amp;CG117</f>
        <v>46569-46752</v>
      </c>
      <c r="CE119" s="2310"/>
      <c r="CF119" s="2108"/>
      <c r="CG119" s="2310"/>
      <c r="CH119" s="2108"/>
      <c r="CI119" s="326"/>
      <c r="CJ119" s="326"/>
      <c r="CK119" s="326"/>
      <c r="CL119" s="326"/>
      <c r="CM119" s="1407" t="str">
        <f>CN117&amp;"-"&amp;CP117</f>
        <v>46753-46934</v>
      </c>
      <c r="CN119" s="2310"/>
      <c r="CO119" s="2108"/>
      <c r="CP119" s="2310"/>
      <c r="CQ119" s="2108"/>
      <c r="CR119" s="326"/>
      <c r="CS119" s="326"/>
      <c r="CT119" s="326"/>
      <c r="CU119" s="326"/>
      <c r="CV119" s="1407" t="str">
        <f>CW117&amp;"-"&amp;CY117</f>
        <v>46935-47118</v>
      </c>
      <c r="CW119" s="2310"/>
      <c r="CX119" s="2108"/>
      <c r="CY119" s="2310"/>
      <c r="CZ119" s="2108"/>
      <c r="DA119" s="326"/>
      <c r="DB119" s="2255"/>
      <c r="DC119" s="1643"/>
      <c r="DD119" s="1625"/>
      <c r="DE119" s="1625" t="str">
        <f>IF(V119="","",V119)</f>
        <v/>
      </c>
      <c r="DF119" s="1625"/>
      <c r="DG119" s="1625"/>
      <c r="DH119" s="1636">
        <v>0</v>
      </c>
    </row>
    <row s="1851" customFormat="1" customHeight="1" ht="11.25">
      <c r="A120" s="1975"/>
      <c r="B120" s="1975"/>
      <c r="C120" s="1975"/>
      <c r="D120" s="1975"/>
      <c r="E120" s="2312"/>
      <c r="F120" s="2312"/>
      <c r="G120" s="2312"/>
      <c r="H120" s="2312">
        <v>1</v>
      </c>
      <c r="I120" s="2263"/>
      <c r="J120" s="2263"/>
      <c r="K120" s="2313"/>
      <c r="L120" s="1975"/>
      <c r="M120" s="2183"/>
      <c r="N120" s="1636"/>
      <c r="O120" s="1636"/>
      <c r="P120" s="1636"/>
      <c r="Q120" s="2375"/>
      <c r="R120" s="2375"/>
      <c r="S120" s="2375"/>
      <c r="T120" s="358"/>
      <c r="U120" s="3607"/>
      <c r="V120" s="3608" t="s">
        <v>479</v>
      </c>
      <c r="W120" s="3609"/>
      <c r="X120" s="3610"/>
      <c r="Y120" s="3611"/>
      <c r="Z120" s="3612"/>
      <c r="AA120" s="3613"/>
      <c r="AB120" s="3614"/>
      <c r="AC120" s="2310"/>
      <c r="AD120" s="2108"/>
      <c r="AE120" s="2310"/>
      <c r="AF120" s="2108"/>
      <c r="AG120" s="3615"/>
      <c r="AH120" s="3616"/>
      <c r="AI120" s="3617"/>
      <c r="AJ120" s="3618"/>
      <c r="AK120" s="3619"/>
      <c r="AL120" s="2310"/>
      <c r="AM120" s="2108"/>
      <c r="AN120" s="2310"/>
      <c r="AO120" s="2108"/>
      <c r="AP120" s="3620"/>
      <c r="AQ120" s="3621"/>
      <c r="AR120" s="3622"/>
      <c r="AS120" s="3623"/>
      <c r="AT120" s="3624"/>
      <c r="AU120" s="2310"/>
      <c r="AV120" s="2108"/>
      <c r="AW120" s="2310"/>
      <c r="AX120" s="2108"/>
      <c r="AY120" s="3625"/>
      <c r="AZ120" s="3626"/>
      <c r="BA120" s="3627"/>
      <c r="BB120" s="3628"/>
      <c r="BC120" s="3629"/>
      <c r="BD120" s="2310"/>
      <c r="BE120" s="2108"/>
      <c r="BF120" s="2310"/>
      <c r="BG120" s="2108"/>
      <c r="BH120" s="3630"/>
      <c r="BI120" s="3631"/>
      <c r="BJ120" s="3632"/>
      <c r="BK120" s="3633"/>
      <c r="BL120" s="3634"/>
      <c r="BM120" s="2310"/>
      <c r="BN120" s="2108"/>
      <c r="BO120" s="2310"/>
      <c r="BP120" s="2108"/>
      <c r="BQ120" s="3635"/>
      <c r="BR120" s="3636"/>
      <c r="BS120" s="3637"/>
      <c r="BT120" s="3638"/>
      <c r="BU120" s="3639"/>
      <c r="BV120" s="2310"/>
      <c r="BW120" s="2108"/>
      <c r="BX120" s="2310"/>
      <c r="BY120" s="2108"/>
      <c r="BZ120" s="3640"/>
      <c r="CA120" s="3641"/>
      <c r="CB120" s="3642"/>
      <c r="CC120" s="3643"/>
      <c r="CD120" s="3644"/>
      <c r="CE120" s="2310"/>
      <c r="CF120" s="2108"/>
      <c r="CG120" s="2310"/>
      <c r="CH120" s="2108"/>
      <c r="CI120" s="4316"/>
      <c r="CJ120" s="4317"/>
      <c r="CK120" s="4318"/>
      <c r="CL120" s="4319"/>
      <c r="CM120" s="4320"/>
      <c r="CN120" s="2310"/>
      <c r="CO120" s="2108"/>
      <c r="CP120" s="2310"/>
      <c r="CQ120" s="2108"/>
      <c r="CR120" s="4321"/>
      <c r="CS120" s="4322"/>
      <c r="CT120" s="4323"/>
      <c r="CU120" s="4324"/>
      <c r="CV120" s="4325"/>
      <c r="CW120" s="2310"/>
      <c r="CX120" s="2108"/>
      <c r="CY120" s="2310"/>
      <c r="CZ120" s="2108"/>
      <c r="DA120" s="3645"/>
      <c r="DB120" s="2255"/>
      <c r="DC120" s="1643"/>
      <c r="DD120" s="1625"/>
      <c r="DE120" s="1625"/>
      <c r="DF120" s="1625"/>
      <c r="DG120" s="1625"/>
      <c r="DH120" s="1636">
        <v>0</v>
      </c>
    </row>
    <row s="1851" customFormat="1" customHeight="1" ht="15">
      <c r="A121" s="1975"/>
      <c r="B121" s="1975"/>
      <c r="C121" s="1975"/>
      <c r="D121" s="1975"/>
      <c r="E121" s="2312"/>
      <c r="F121" s="2312"/>
      <c r="G121" s="2312"/>
      <c r="H121" s="2312">
        <v>1</v>
      </c>
      <c r="I121" s="2263"/>
      <c r="J121" s="2313"/>
      <c r="K121" s="1975"/>
      <c r="L121" s="1975"/>
      <c r="M121" s="2183"/>
      <c r="N121" s="1636"/>
      <c r="O121" s="1636"/>
      <c r="P121" s="2398"/>
      <c r="Q121" s="2375"/>
      <c r="R121" s="2375"/>
      <c r="S121" s="2375"/>
      <c r="T121" s="357"/>
      <c r="U121" s="3646"/>
      <c r="V121" s="3647" t="s">
        <v>440</v>
      </c>
      <c r="W121" s="3648"/>
      <c r="X121" s="3649"/>
      <c r="Y121" s="3650"/>
      <c r="Z121" s="3651"/>
      <c r="AA121" s="3652"/>
      <c r="AB121" s="3653"/>
      <c r="AC121" s="3654"/>
      <c r="AD121" s="3655"/>
      <c r="AE121" s="3656"/>
      <c r="AF121" s="3657"/>
      <c r="AG121" s="3658"/>
      <c r="AH121" s="3659"/>
      <c r="AI121" s="3660"/>
      <c r="AJ121" s="3661"/>
      <c r="AK121" s="3662"/>
      <c r="AL121" s="3663"/>
      <c r="AM121" s="3664"/>
      <c r="AN121" s="3665"/>
      <c r="AO121" s="3666"/>
      <c r="AP121" s="3667"/>
      <c r="AQ121" s="3668"/>
      <c r="AR121" s="3669"/>
      <c r="AS121" s="3670"/>
      <c r="AT121" s="3671"/>
      <c r="AU121" s="3672"/>
      <c r="AV121" s="3673"/>
      <c r="AW121" s="3674"/>
      <c r="AX121" s="3675"/>
      <c r="AY121" s="3676"/>
      <c r="AZ121" s="3677"/>
      <c r="BA121" s="3678"/>
      <c r="BB121" s="3679"/>
      <c r="BC121" s="3680"/>
      <c r="BD121" s="3681"/>
      <c r="BE121" s="3682"/>
      <c r="BF121" s="3683"/>
      <c r="BG121" s="3684"/>
      <c r="BH121" s="3685"/>
      <c r="BI121" s="3686"/>
      <c r="BJ121" s="3687"/>
      <c r="BK121" s="3688"/>
      <c r="BL121" s="3689"/>
      <c r="BM121" s="3690"/>
      <c r="BN121" s="3691"/>
      <c r="BO121" s="3692"/>
      <c r="BP121" s="3693"/>
      <c r="BQ121" s="3694"/>
      <c r="BR121" s="3695"/>
      <c r="BS121" s="3696"/>
      <c r="BT121" s="3697"/>
      <c r="BU121" s="3698"/>
      <c r="BV121" s="3699"/>
      <c r="BW121" s="3700"/>
      <c r="BX121" s="3701"/>
      <c r="BY121" s="3702"/>
      <c r="BZ121" s="3703"/>
      <c r="CA121" s="3704"/>
      <c r="CB121" s="3705"/>
      <c r="CC121" s="3706"/>
      <c r="CD121" s="3707"/>
      <c r="CE121" s="3708"/>
      <c r="CF121" s="3709"/>
      <c r="CG121" s="3710"/>
      <c r="CH121" s="4326"/>
      <c r="CI121" s="4327"/>
      <c r="CJ121" s="4328"/>
      <c r="CK121" s="4329"/>
      <c r="CL121" s="4330"/>
      <c r="CM121" s="4331"/>
      <c r="CN121" s="4332"/>
      <c r="CO121" s="4333"/>
      <c r="CP121" s="4334"/>
      <c r="CQ121" s="4335"/>
      <c r="CR121" s="4336"/>
      <c r="CS121" s="4337"/>
      <c r="CT121" s="4338"/>
      <c r="CU121" s="4339"/>
      <c r="CV121" s="4340"/>
      <c r="CW121" s="4341"/>
      <c r="CX121" s="4342"/>
      <c r="CY121" s="4343"/>
      <c r="CZ121" s="4344"/>
      <c r="DA121" s="3712"/>
      <c r="DB121" s="2256"/>
      <c r="DC121" s="1643"/>
      <c r="DD121" s="1625"/>
      <c r="DE121" s="1625" t="str">
        <f>IF(V121="","",V121)</f>
        <v>Добавить вид теплоносителя (параметры теплоносителя)</v>
      </c>
      <c r="DF121" s="1625"/>
      <c r="DG121" s="1625"/>
      <c r="DH121" s="1636">
        <v>0</v>
      </c>
    </row>
    <row s="1851" customFormat="1" customHeight="1" ht="11.25">
      <c r="A122" s="1975"/>
      <c r="B122" s="1975"/>
      <c r="C122" s="1975"/>
      <c r="D122" s="1975"/>
      <c r="E122" s="2312"/>
      <c r="F122" s="2312"/>
      <c r="G122" s="2312"/>
      <c r="H122" s="2312">
        <v>1</v>
      </c>
      <c r="I122" s="2313"/>
      <c r="J122" s="1975"/>
      <c r="K122" s="1975"/>
      <c r="L122" s="1975"/>
      <c r="M122" s="2183"/>
      <c r="N122" s="1636"/>
      <c r="O122" s="2398"/>
      <c r="P122" s="2398"/>
      <c r="Q122" s="2375"/>
      <c r="R122" s="2375"/>
      <c r="S122" s="2375"/>
      <c r="T122" s="357"/>
      <c r="U122" s="3713"/>
      <c r="V122" s="3714" t="s">
        <v>441</v>
      </c>
      <c r="W122" s="3715"/>
      <c r="X122" s="3716"/>
      <c r="Y122" s="3717"/>
      <c r="Z122" s="3718"/>
      <c r="AA122" s="3719"/>
      <c r="AB122" s="3720"/>
      <c r="AC122" s="3721"/>
      <c r="AD122" s="3722"/>
      <c r="AE122" s="3723"/>
      <c r="AF122" s="3724"/>
      <c r="AG122" s="3725"/>
      <c r="AH122" s="3726"/>
      <c r="AI122" s="3727"/>
      <c r="AJ122" s="3728"/>
      <c r="AK122" s="3729"/>
      <c r="AL122" s="3730"/>
      <c r="AM122" s="3731"/>
      <c r="AN122" s="3732"/>
      <c r="AO122" s="3733"/>
      <c r="AP122" s="3734"/>
      <c r="AQ122" s="3735"/>
      <c r="AR122" s="3736"/>
      <c r="AS122" s="3737"/>
      <c r="AT122" s="3738"/>
      <c r="AU122" s="3739"/>
      <c r="AV122" s="3740"/>
      <c r="AW122" s="3741"/>
      <c r="AX122" s="3742"/>
      <c r="AY122" s="3743"/>
      <c r="AZ122" s="3744"/>
      <c r="BA122" s="3745"/>
      <c r="BB122" s="3746"/>
      <c r="BC122" s="3747"/>
      <c r="BD122" s="3748"/>
      <c r="BE122" s="3749"/>
      <c r="BF122" s="3750"/>
      <c r="BG122" s="3751"/>
      <c r="BH122" s="3752"/>
      <c r="BI122" s="3753"/>
      <c r="BJ122" s="3754"/>
      <c r="BK122" s="3755"/>
      <c r="BL122" s="3756"/>
      <c r="BM122" s="3757"/>
      <c r="BN122" s="3758"/>
      <c r="BO122" s="3759"/>
      <c r="BP122" s="3760"/>
      <c r="BQ122" s="3761"/>
      <c r="BR122" s="3762"/>
      <c r="BS122" s="3763"/>
      <c r="BT122" s="3764"/>
      <c r="BU122" s="3765"/>
      <c r="BV122" s="3766"/>
      <c r="BW122" s="3767"/>
      <c r="BX122" s="3768"/>
      <c r="BY122" s="3769"/>
      <c r="BZ122" s="3770"/>
      <c r="CA122" s="3771"/>
      <c r="CB122" s="3772"/>
      <c r="CC122" s="3773"/>
      <c r="CD122" s="3774"/>
      <c r="CE122" s="3775"/>
      <c r="CF122" s="3776"/>
      <c r="CG122" s="3777"/>
      <c r="CH122" s="4345"/>
      <c r="CI122" s="4346"/>
      <c r="CJ122" s="4347"/>
      <c r="CK122" s="4348"/>
      <c r="CL122" s="4349"/>
      <c r="CM122" s="4350"/>
      <c r="CN122" s="4351"/>
      <c r="CO122" s="4352"/>
      <c r="CP122" s="4353"/>
      <c r="CQ122" s="4354"/>
      <c r="CR122" s="4355"/>
      <c r="CS122" s="4356"/>
      <c r="CT122" s="4357"/>
      <c r="CU122" s="4358"/>
      <c r="CV122" s="4359"/>
      <c r="CW122" s="4360"/>
      <c r="CX122" s="4361"/>
      <c r="CY122" s="4362"/>
      <c r="CZ122" s="4363"/>
      <c r="DA122" s="3779"/>
      <c r="DB122" s="3780"/>
      <c r="DC122" s="1643"/>
      <c r="DD122" s="1625"/>
      <c r="DE122" s="1625" t="str">
        <f>IF(V122="","",V122)</f>
        <v>Добавить группу потребителей</v>
      </c>
      <c r="DF122" s="1625"/>
      <c r="DG122" s="1625"/>
      <c r="DH122" s="1636">
        <v>0</v>
      </c>
    </row>
    <row s="1851" customFormat="1" customHeight="1" ht="14.25">
      <c r="A123" s="1975"/>
      <c r="B123" s="1975"/>
      <c r="C123" s="1975"/>
      <c r="D123" s="1975"/>
      <c r="E123" s="2312"/>
      <c r="F123" s="2312"/>
      <c r="G123" s="2312"/>
      <c r="H123" s="2311">
        <v>1</v>
      </c>
      <c r="I123" s="1975"/>
      <c r="J123" s="1975"/>
      <c r="K123" s="1975"/>
      <c r="L123" s="1975"/>
      <c r="M123" s="2183"/>
      <c r="N123" s="2408"/>
      <c r="O123" s="2408"/>
      <c r="P123" s="1636"/>
      <c r="Q123" s="1824"/>
      <c r="R123" s="376"/>
      <c r="S123" s="356"/>
      <c r="T123" s="1824"/>
      <c r="U123" s="1387"/>
      <c r="V123" s="1388"/>
      <c r="W123" s="1389"/>
      <c r="X123" s="1389"/>
      <c r="Y123" s="1389"/>
      <c r="Z123" s="1389"/>
      <c r="AA123" s="1389"/>
      <c r="AB123" s="1389"/>
      <c r="AC123" s="1389"/>
      <c r="AD123" s="1389"/>
      <c r="AE123" s="1389"/>
      <c r="AF123" s="1389"/>
      <c r="AG123" s="1389"/>
      <c r="AH123" s="1389"/>
      <c r="AI123" s="1389"/>
      <c r="AJ123" s="1389"/>
      <c r="AK123" s="1389"/>
      <c r="AL123" s="1389"/>
      <c r="AM123" s="1389"/>
      <c r="AN123" s="1389"/>
      <c r="AO123" s="1389"/>
      <c r="AP123" s="1389"/>
      <c r="AQ123" s="1389"/>
      <c r="AR123" s="1389"/>
      <c r="AS123" s="1389"/>
      <c r="AT123" s="1389"/>
      <c r="AU123" s="1389"/>
      <c r="AV123" s="1389"/>
      <c r="AW123" s="1389"/>
      <c r="AX123" s="1389"/>
      <c r="AY123" s="1389"/>
      <c r="AZ123" s="1389"/>
      <c r="BA123" s="1389"/>
      <c r="BB123" s="1389"/>
      <c r="BC123" s="1389"/>
      <c r="BD123" s="1389"/>
      <c r="BE123" s="1389"/>
      <c r="BF123" s="1389"/>
      <c r="BG123" s="1389"/>
      <c r="BH123" s="1389"/>
      <c r="BI123" s="1389"/>
      <c r="BJ123" s="1389"/>
      <c r="BK123" s="1389"/>
      <c r="BL123" s="1389"/>
      <c r="BM123" s="1389"/>
      <c r="BN123" s="1389"/>
      <c r="BO123" s="1389"/>
      <c r="BP123" s="1389"/>
      <c r="BQ123" s="1389"/>
      <c r="BR123" s="1389"/>
      <c r="BS123" s="1389"/>
      <c r="BT123" s="1389"/>
      <c r="BU123" s="1389"/>
      <c r="BV123" s="1389"/>
      <c r="BW123" s="1389"/>
      <c r="BX123" s="1389"/>
      <c r="BY123" s="1389"/>
      <c r="BZ123" s="1389"/>
      <c r="CA123" s="1389"/>
      <c r="CB123" s="1389"/>
      <c r="CC123" s="1389"/>
      <c r="CD123" s="1389"/>
      <c r="CE123" s="1389"/>
      <c r="CF123" s="1389"/>
      <c r="CG123" s="1389"/>
      <c r="CH123" s="1389"/>
      <c r="CI123" s="1389"/>
      <c r="CJ123" s="1389"/>
      <c r="CK123" s="1389"/>
      <c r="CL123" s="1389"/>
      <c r="CM123" s="1389"/>
      <c r="CN123" s="1389"/>
      <c r="CO123" s="1389"/>
      <c r="CP123" s="1389"/>
      <c r="CQ123" s="1389"/>
      <c r="CR123" s="1389"/>
      <c r="CS123" s="1389"/>
      <c r="CT123" s="1389"/>
      <c r="CU123" s="1389"/>
      <c r="CV123" s="1389"/>
      <c r="CW123" s="1389"/>
      <c r="CX123" s="1389"/>
      <c r="CY123" s="1389"/>
      <c r="CZ123" s="1389"/>
      <c r="DA123" s="1389"/>
      <c r="DB123" s="1390"/>
      <c r="DC123" s="1643"/>
      <c r="DD123" s="1625"/>
      <c r="DE123" s="1625" t="str">
        <f>IF(V123="","",V123)</f>
        <v/>
      </c>
      <c r="DF123" s="1625"/>
      <c r="DG123" s="1625"/>
      <c r="DH123" s="1636">
        <v>0</v>
      </c>
    </row>
    <row s="1851" customFormat="1" customHeight="1" ht="21">
      <c r="A124" s="1975"/>
      <c r="B124" s="1975"/>
      <c r="C124" s="1975"/>
      <c r="D124" s="1975" t="s">
        <v>207</v>
      </c>
      <c r="E124" s="2312"/>
      <c r="F124" s="2312"/>
      <c r="G124" s="2312"/>
      <c r="H124" s="2311" t="s">
        <v>94</v>
      </c>
      <c r="I124" s="1975"/>
      <c r="J124" s="1975"/>
      <c r="K124" s="1975"/>
      <c r="L124" s="1975"/>
      <c r="M124" s="2183"/>
      <c r="N124" s="2408"/>
      <c r="O124" s="2408"/>
      <c r="P124" s="2408"/>
      <c r="Q124" s="355"/>
      <c r="R124" s="353"/>
      <c r="S124" s="1636"/>
      <c r="T124" s="354"/>
      <c r="U124" s="2274" t="str">
        <f>INDEX(PT_DIFFERENTIATION_NUM_IST_TE,MATCH(D124,PT_DIFFERENTIATION_IST_TE_ID,0))</f>
        <v>3.1.1.3</v>
      </c>
      <c r="V124" s="311" t="s">
        <v>430</v>
      </c>
      <c r="W124" s="301"/>
      <c r="X124" s="2243"/>
      <c r="Y124" s="2244"/>
      <c r="Z124" s="2244"/>
      <c r="AA124" s="2244"/>
      <c r="AB124" s="2244"/>
      <c r="AC124" s="2244"/>
      <c r="AD124" s="2244"/>
      <c r="AE124" s="2244"/>
      <c r="AF124" s="2245"/>
      <c r="AG124" s="2243" t="str">
        <f>INDEX(PT_DIFFERENTIATION_IST_TE,MATCH(D124,PT_DIFFERENTIATION_IST_TE_ID,0))</f>
        <v>муниципальный округ г. Оленегорск с подведомственной территорией (г. Оленегорск)- потребители, присоединенные к тепловым сетям АО "МЭС"</v>
      </c>
      <c r="AH124" s="2244"/>
      <c r="AI124" s="2244"/>
      <c r="AJ124" s="2244"/>
      <c r="AK124" s="2244"/>
      <c r="AL124" s="2244"/>
      <c r="AM124" s="2244"/>
      <c r="AN124" s="2244"/>
      <c r="AO124" s="2244"/>
      <c r="AP124" s="2243"/>
      <c r="AQ124" s="2244"/>
      <c r="AR124" s="2244"/>
      <c r="AS124" s="2244"/>
      <c r="AT124" s="2244"/>
      <c r="AU124" s="2244"/>
      <c r="AV124" s="2244"/>
      <c r="AW124" s="2244"/>
      <c r="AX124" s="2245"/>
      <c r="AY124" s="2243"/>
      <c r="AZ124" s="2244"/>
      <c r="BA124" s="2244"/>
      <c r="BB124" s="2244"/>
      <c r="BC124" s="2244"/>
      <c r="BD124" s="2244"/>
      <c r="BE124" s="2244"/>
      <c r="BF124" s="2244"/>
      <c r="BG124" s="2245"/>
      <c r="BH124" s="2243"/>
      <c r="BI124" s="2244"/>
      <c r="BJ124" s="2244"/>
      <c r="BK124" s="2244"/>
      <c r="BL124" s="2244"/>
      <c r="BM124" s="2244"/>
      <c r="BN124" s="2244"/>
      <c r="BO124" s="2244"/>
      <c r="BP124" s="2245"/>
      <c r="BQ124" s="2243"/>
      <c r="BR124" s="2244"/>
      <c r="BS124" s="2244"/>
      <c r="BT124" s="2244"/>
      <c r="BU124" s="2244"/>
      <c r="BV124" s="2244"/>
      <c r="BW124" s="2244"/>
      <c r="BX124" s="2244"/>
      <c r="BY124" s="2245"/>
      <c r="BZ124" s="2243"/>
      <c r="CA124" s="2244"/>
      <c r="CB124" s="2244"/>
      <c r="CC124" s="2244"/>
      <c r="CD124" s="2244"/>
      <c r="CE124" s="2244"/>
      <c r="CF124" s="2244"/>
      <c r="CG124" s="2244"/>
      <c r="CH124" s="4009"/>
      <c r="CI124" s="2243"/>
      <c r="CJ124" s="2244"/>
      <c r="CK124" s="2244"/>
      <c r="CL124" s="2244"/>
      <c r="CM124" s="2244"/>
      <c r="CN124" s="2244"/>
      <c r="CO124" s="2244"/>
      <c r="CP124" s="2244"/>
      <c r="CQ124" s="2245"/>
      <c r="CR124" s="2243"/>
      <c r="CS124" s="2244"/>
      <c r="CT124" s="2244"/>
      <c r="CU124" s="2244"/>
      <c r="CV124" s="2244"/>
      <c r="CW124" s="2244"/>
      <c r="CX124" s="2244"/>
      <c r="CY124" s="2244"/>
      <c r="CZ124" s="2245"/>
      <c r="DA124" s="2245"/>
      <c r="DB124" s="1259" t="s">
        <v>431</v>
      </c>
      <c r="DC124" s="1643"/>
      <c r="DD124" s="1625"/>
      <c r="DE124" s="1625" t="str">
        <f>IF(V124="","",V124)</f>
        <v>Источник тепловой энергии  </v>
      </c>
      <c r="DF124" s="1625"/>
      <c r="DG124" s="1625"/>
      <c r="DH124" s="1636">
        <v>0</v>
      </c>
    </row>
    <row s="1851" customFormat="1" customHeight="1" ht="14.25">
      <c r="A125" s="1975"/>
      <c r="B125" s="1975"/>
      <c r="C125" s="1975"/>
      <c r="D125" s="1975"/>
      <c r="E125" s="2312"/>
      <c r="F125" s="2312"/>
      <c r="G125" s="2312"/>
      <c r="H125" s="2312" t="s">
        <v>114</v>
      </c>
      <c r="I125" s="2313" t="str">
        <f>U124&amp;".1"</f>
        <v>3.1.1.3.1</v>
      </c>
      <c r="J125" s="1975"/>
      <c r="K125" s="1975"/>
      <c r="L125" s="1975"/>
      <c r="M125" s="2183" t="s">
        <v>432</v>
      </c>
      <c r="N125" s="1636"/>
      <c r="O125" s="2398"/>
      <c r="P125" s="2398"/>
      <c r="Q125" s="2375">
        <v>1</v>
      </c>
      <c r="R125" s="2375"/>
      <c r="S125" s="2375"/>
      <c r="T125" s="357"/>
      <c r="U125" s="2305"/>
      <c r="V125" s="1384"/>
      <c r="W125" s="1385"/>
      <c r="X125" s="2297"/>
      <c r="Y125" s="2298"/>
      <c r="Z125" s="2298"/>
      <c r="AA125" s="2298"/>
      <c r="AB125" s="2298"/>
      <c r="AC125" s="2298"/>
      <c r="AD125" s="2298"/>
      <c r="AE125" s="2298"/>
      <c r="AF125" s="2299"/>
      <c r="AG125" s="2297"/>
      <c r="AH125" s="2298"/>
      <c r="AI125" s="2298"/>
      <c r="AJ125" s="2298"/>
      <c r="AK125" s="2298"/>
      <c r="AL125" s="2298"/>
      <c r="AM125" s="2298"/>
      <c r="AN125" s="2298"/>
      <c r="AO125" s="2298"/>
      <c r="AP125" s="2297"/>
      <c r="AQ125" s="2298"/>
      <c r="AR125" s="2298"/>
      <c r="AS125" s="2298"/>
      <c r="AT125" s="2298"/>
      <c r="AU125" s="2298"/>
      <c r="AV125" s="2298"/>
      <c r="AW125" s="2298"/>
      <c r="AX125" s="2299"/>
      <c r="AY125" s="2297"/>
      <c r="AZ125" s="2298"/>
      <c r="BA125" s="2298"/>
      <c r="BB125" s="2298"/>
      <c r="BC125" s="2298"/>
      <c r="BD125" s="2298"/>
      <c r="BE125" s="2298"/>
      <c r="BF125" s="2298"/>
      <c r="BG125" s="2299"/>
      <c r="BH125" s="2297"/>
      <c r="BI125" s="2298"/>
      <c r="BJ125" s="2298"/>
      <c r="BK125" s="2298"/>
      <c r="BL125" s="2298"/>
      <c r="BM125" s="2298"/>
      <c r="BN125" s="2298"/>
      <c r="BO125" s="2298"/>
      <c r="BP125" s="2299"/>
      <c r="BQ125" s="2297"/>
      <c r="BR125" s="2298"/>
      <c r="BS125" s="2298"/>
      <c r="BT125" s="2298"/>
      <c r="BU125" s="2298"/>
      <c r="BV125" s="2298"/>
      <c r="BW125" s="2298"/>
      <c r="BX125" s="2298"/>
      <c r="BY125" s="2299"/>
      <c r="BZ125" s="2297"/>
      <c r="CA125" s="2298"/>
      <c r="CB125" s="2298"/>
      <c r="CC125" s="2298"/>
      <c r="CD125" s="2298"/>
      <c r="CE125" s="2298"/>
      <c r="CF125" s="2298"/>
      <c r="CG125" s="2298"/>
      <c r="CH125" s="4010"/>
      <c r="CI125" s="2297"/>
      <c r="CJ125" s="2298"/>
      <c r="CK125" s="2298"/>
      <c r="CL125" s="2298"/>
      <c r="CM125" s="2298"/>
      <c r="CN125" s="2298"/>
      <c r="CO125" s="2298"/>
      <c r="CP125" s="2298"/>
      <c r="CQ125" s="2299"/>
      <c r="CR125" s="2297"/>
      <c r="CS125" s="2298"/>
      <c r="CT125" s="2298"/>
      <c r="CU125" s="2298"/>
      <c r="CV125" s="2298"/>
      <c r="CW125" s="2298"/>
      <c r="CX125" s="2298"/>
      <c r="CY125" s="2298"/>
      <c r="CZ125" s="2299"/>
      <c r="DA125" s="2299"/>
      <c r="DB125" s="1386"/>
      <c r="DC125" s="1643"/>
      <c r="DD125" s="1625"/>
      <c r="DE125" s="1625" t="str">
        <f>IF(V125="","",V125)</f>
        <v/>
      </c>
      <c r="DF125" s="1625"/>
      <c r="DG125" s="1625"/>
      <c r="DH125" s="1636">
        <v>0</v>
      </c>
    </row>
    <row s="1851" customFormat="1" customHeight="1" ht="21">
      <c r="A126" s="1975"/>
      <c r="B126" s="1975"/>
      <c r="C126" s="1975"/>
      <c r="D126" s="1975"/>
      <c r="E126" s="2312"/>
      <c r="F126" s="2312"/>
      <c r="G126" s="2312"/>
      <c r="H126" s="2312" t="s">
        <v>114</v>
      </c>
      <c r="I126" s="2263"/>
      <c r="J126" s="2313" t="str">
        <f>I125&amp;".1"</f>
        <v>3.1.1.3.1.1</v>
      </c>
      <c r="K126" s="1975"/>
      <c r="L126" s="1975"/>
      <c r="M126" s="2183" t="s">
        <v>435</v>
      </c>
      <c r="N126" s="1636"/>
      <c r="O126" s="1636"/>
      <c r="P126" s="2398"/>
      <c r="Q126" s="2375"/>
      <c r="R126" s="2375">
        <v>1</v>
      </c>
      <c r="S126" s="1643"/>
      <c r="T126" s="358"/>
      <c r="U126" s="2274" t="str">
        <f>$J126</f>
        <v>3.1.1.3.1.1</v>
      </c>
      <c r="V126" s="287" t="s">
        <v>436</v>
      </c>
      <c r="W126" s="301"/>
      <c r="X126" s="2246"/>
      <c r="Y126" s="2247"/>
      <c r="Z126" s="2247"/>
      <c r="AA126" s="2247"/>
      <c r="AB126" s="2247"/>
      <c r="AC126" s="2236"/>
      <c r="AD126" s="2236"/>
      <c r="AE126" s="2236"/>
      <c r="AF126" s="2309"/>
      <c r="AG126" s="2246" t="s">
        <v>489</v>
      </c>
      <c r="AH126" s="2247"/>
      <c r="AI126" s="2247"/>
      <c r="AJ126" s="2247"/>
      <c r="AK126" s="2247"/>
      <c r="AL126" s="2247"/>
      <c r="AM126" s="2247"/>
      <c r="AN126" s="2247"/>
      <c r="AO126" s="2247"/>
      <c r="AP126" s="2246"/>
      <c r="AQ126" s="2247"/>
      <c r="AR126" s="2247"/>
      <c r="AS126" s="2247"/>
      <c r="AT126" s="2247"/>
      <c r="AU126" s="2236"/>
      <c r="AV126" s="2236"/>
      <c r="AW126" s="2236"/>
      <c r="AX126" s="2309"/>
      <c r="AY126" s="2246"/>
      <c r="AZ126" s="2247"/>
      <c r="BA126" s="2247"/>
      <c r="BB126" s="2247"/>
      <c r="BC126" s="2247"/>
      <c r="BD126" s="2236"/>
      <c r="BE126" s="2236"/>
      <c r="BF126" s="2236"/>
      <c r="BG126" s="2309"/>
      <c r="BH126" s="2246"/>
      <c r="BI126" s="2247"/>
      <c r="BJ126" s="2247"/>
      <c r="BK126" s="2247"/>
      <c r="BL126" s="2247"/>
      <c r="BM126" s="2236"/>
      <c r="BN126" s="2236"/>
      <c r="BO126" s="2236"/>
      <c r="BP126" s="2309"/>
      <c r="BQ126" s="2246"/>
      <c r="BR126" s="2247"/>
      <c r="BS126" s="2247"/>
      <c r="BT126" s="2247"/>
      <c r="BU126" s="2247"/>
      <c r="BV126" s="2236"/>
      <c r="BW126" s="2236"/>
      <c r="BX126" s="2236"/>
      <c r="BY126" s="2309"/>
      <c r="BZ126" s="2246"/>
      <c r="CA126" s="2247"/>
      <c r="CB126" s="2247"/>
      <c r="CC126" s="2247"/>
      <c r="CD126" s="2247"/>
      <c r="CE126" s="2236"/>
      <c r="CF126" s="2236"/>
      <c r="CG126" s="2236"/>
      <c r="CH126" s="4011"/>
      <c r="CI126" s="2246"/>
      <c r="CJ126" s="2247"/>
      <c r="CK126" s="2247"/>
      <c r="CL126" s="2247"/>
      <c r="CM126" s="2247"/>
      <c r="CN126" s="2236"/>
      <c r="CO126" s="2236"/>
      <c r="CP126" s="2236"/>
      <c r="CQ126" s="2309"/>
      <c r="CR126" s="2246"/>
      <c r="CS126" s="2247"/>
      <c r="CT126" s="2247"/>
      <c r="CU126" s="2247"/>
      <c r="CV126" s="2247"/>
      <c r="CW126" s="2236"/>
      <c r="CX126" s="2236"/>
      <c r="CY126" s="2236"/>
      <c r="CZ126" s="2309"/>
      <c r="DA126" s="2248"/>
      <c r="DB126" s="1259" t="s">
        <v>437</v>
      </c>
      <c r="DC126" s="1643"/>
      <c r="DD126" s="1625"/>
      <c r="DE126" s="1625" t="str">
        <f>IF(V126="","",V126)</f>
        <v>Группа потребителей</v>
      </c>
      <c r="DF126" s="1625"/>
      <c r="DG126" s="1625"/>
      <c r="DH126" s="1636">
        <v>0</v>
      </c>
    </row>
    <row s="1851" customFormat="1" customHeight="1" ht="21">
      <c r="A127" s="1975"/>
      <c r="B127" s="1975"/>
      <c r="C127" s="1975"/>
      <c r="D127" s="1975"/>
      <c r="E127" s="2312"/>
      <c r="F127" s="2312"/>
      <c r="G127" s="2312"/>
      <c r="H127" s="2312" t="s">
        <v>114</v>
      </c>
      <c r="I127" s="2263"/>
      <c r="J127" s="2263"/>
      <c r="K127" s="2313" t="str">
        <f>J126&amp;".1"</f>
        <v>3.1.1.3.1.1.1</v>
      </c>
      <c r="L127" s="2126"/>
      <c r="M127" s="2183" t="s">
        <v>438</v>
      </c>
      <c r="N127" s="1636"/>
      <c r="O127" s="1636"/>
      <c r="P127" s="1636"/>
      <c r="Q127" s="2375"/>
      <c r="R127" s="2375"/>
      <c r="S127" s="2375">
        <v>1</v>
      </c>
      <c r="T127" s="358"/>
      <c r="U127" s="2274" t="str">
        <f>$K127</f>
        <v>3.1.1.3.1.1.1</v>
      </c>
      <c r="V127" s="1348" t="s">
        <v>490</v>
      </c>
      <c r="W127" s="301"/>
      <c r="X127" s="752"/>
      <c r="Y127" s="752"/>
      <c r="Z127" s="752"/>
      <c r="AA127" s="752"/>
      <c r="AB127" s="1406"/>
      <c r="AC127" s="2603"/>
      <c r="AD127" s="2108" t="s">
        <v>64</v>
      </c>
      <c r="AE127" s="2603"/>
      <c r="AF127" s="2108" t="s">
        <v>64</v>
      </c>
      <c r="AG127" s="1408"/>
      <c r="AH127" s="752"/>
      <c r="AI127" s="752">
        <v>0</v>
      </c>
      <c r="AJ127" s="752"/>
      <c r="AK127" s="1258"/>
      <c r="AL127" s="2603">
        <v>45658</v>
      </c>
      <c r="AM127" s="2108" t="s">
        <v>64</v>
      </c>
      <c r="AN127" s="2603">
        <v>45838</v>
      </c>
      <c r="AO127" s="2108" t="s">
        <v>64</v>
      </c>
      <c r="AP127" s="752"/>
      <c r="AQ127" s="752"/>
      <c r="AR127" s="752">
        <v>0</v>
      </c>
      <c r="AS127" s="752"/>
      <c r="AT127" s="1406"/>
      <c r="AU127" s="2603">
        <v>45839</v>
      </c>
      <c r="AV127" s="2108" t="s">
        <v>64</v>
      </c>
      <c r="AW127" s="2603">
        <v>46022</v>
      </c>
      <c r="AX127" s="2108" t="s">
        <v>64</v>
      </c>
      <c r="AY127" s="752"/>
      <c r="AZ127" s="752"/>
      <c r="BA127" s="752">
        <v>6638.57</v>
      </c>
      <c r="BB127" s="752"/>
      <c r="BC127" s="1406"/>
      <c r="BD127" s="2603">
        <v>46023</v>
      </c>
      <c r="BE127" s="2108" t="s">
        <v>64</v>
      </c>
      <c r="BF127" s="2603">
        <v>46295</v>
      </c>
      <c r="BG127" s="2108" t="s">
        <v>64</v>
      </c>
      <c r="BH127" s="752"/>
      <c r="BI127" s="752"/>
      <c r="BJ127" s="752">
        <v>6638.57</v>
      </c>
      <c r="BK127" s="752"/>
      <c r="BL127" s="1406"/>
      <c r="BM127" s="2603">
        <v>46296</v>
      </c>
      <c r="BN127" s="2108" t="s">
        <v>64</v>
      </c>
      <c r="BO127" s="2603">
        <v>46387</v>
      </c>
      <c r="BP127" s="2108" t="s">
        <v>64</v>
      </c>
      <c r="BQ127" s="752"/>
      <c r="BR127" s="752"/>
      <c r="BS127" s="752">
        <v>6638.57</v>
      </c>
      <c r="BT127" s="752"/>
      <c r="BU127" s="1406"/>
      <c r="BV127" s="2603">
        <v>46388</v>
      </c>
      <c r="BW127" s="2108" t="s">
        <v>64</v>
      </c>
      <c r="BX127" s="2603">
        <v>46568</v>
      </c>
      <c r="BY127" s="2108" t="s">
        <v>64</v>
      </c>
      <c r="BZ127" s="752"/>
      <c r="CA127" s="752"/>
      <c r="CB127" s="752">
        <v>6904.11</v>
      </c>
      <c r="CC127" s="752"/>
      <c r="CD127" s="1406"/>
      <c r="CE127" s="2603">
        <v>46569</v>
      </c>
      <c r="CF127" s="2108" t="s">
        <v>64</v>
      </c>
      <c r="CG127" s="2603">
        <v>46752</v>
      </c>
      <c r="CH127" s="2108" t="s">
        <v>64</v>
      </c>
      <c r="CI127" s="752"/>
      <c r="CJ127" s="752"/>
      <c r="CK127" s="752">
        <v>6904.11</v>
      </c>
      <c r="CL127" s="752"/>
      <c r="CM127" s="1406"/>
      <c r="CN127" s="2603">
        <v>46753</v>
      </c>
      <c r="CO127" s="2108" t="s">
        <v>64</v>
      </c>
      <c r="CP127" s="2603">
        <v>46934</v>
      </c>
      <c r="CQ127" s="2108" t="s">
        <v>64</v>
      </c>
      <c r="CR127" s="752"/>
      <c r="CS127" s="752"/>
      <c r="CT127" s="752">
        <v>7180.28</v>
      </c>
      <c r="CU127" s="752"/>
      <c r="CV127" s="1406"/>
      <c r="CW127" s="2603">
        <v>46935</v>
      </c>
      <c r="CX127" s="2108" t="s">
        <v>64</v>
      </c>
      <c r="CY127" s="2603">
        <v>47118</v>
      </c>
      <c r="CZ127" s="2108" t="s">
        <v>64</v>
      </c>
      <c r="DA127" s="326"/>
      <c r="DB127" s="1308" t="s">
        <v>477</v>
      </c>
      <c r="DC127" s="1643">
        <f>STRCHECKDATE(X129:DA129)</f>
      </c>
      <c r="DD127" s="1625"/>
      <c r="DE127" s="1625" t="str">
        <f>IF(V127="","",V127)</f>
        <v>вода</v>
      </c>
      <c r="DF127" s="1625"/>
      <c r="DG127" s="1625"/>
      <c r="DH127" s="1636">
        <v>0</v>
      </c>
    </row>
    <row s="1851" customFormat="1" customHeight="1" ht="21">
      <c r="A128" s="1975"/>
      <c r="B128" s="1975"/>
      <c r="C128" s="1975"/>
      <c r="D128" s="1975"/>
      <c r="E128" s="2312"/>
      <c r="F128" s="2312"/>
      <c r="G128" s="2312"/>
      <c r="H128" s="2312" t="s">
        <v>114</v>
      </c>
      <c r="I128" s="2263"/>
      <c r="J128" s="2263"/>
      <c r="K128" s="2263"/>
      <c r="L128" s="2313" t="str">
        <f>K127&amp;".1"</f>
        <v>3.1.1.3.1.1.1.1</v>
      </c>
      <c r="M128" s="2183"/>
      <c r="N128" s="1636"/>
      <c r="O128" s="1636"/>
      <c r="P128" s="1636"/>
      <c r="Q128" s="2375"/>
      <c r="R128" s="2375"/>
      <c r="S128" s="2375"/>
      <c r="T128" s="358"/>
      <c r="U128" s="2274" t="str">
        <f>$L128</f>
        <v>3.1.1.3.1.1.1.1</v>
      </c>
      <c r="V128" s="1392"/>
      <c r="W128" s="301"/>
      <c r="X128" s="326"/>
      <c r="Y128" s="752"/>
      <c r="Z128" s="752"/>
      <c r="AA128" s="752"/>
      <c r="AB128" s="1406"/>
      <c r="AC128" s="2310"/>
      <c r="AD128" s="2108"/>
      <c r="AE128" s="2310"/>
      <c r="AF128" s="2108"/>
      <c r="AG128" s="1408"/>
      <c r="AH128" s="752">
        <v>0</v>
      </c>
      <c r="AI128" s="752"/>
      <c r="AJ128" s="752"/>
      <c r="AK128" s="1258"/>
      <c r="AL128" s="2310"/>
      <c r="AM128" s="2108"/>
      <c r="AN128" s="2310"/>
      <c r="AO128" s="2108"/>
      <c r="AP128" s="326"/>
      <c r="AQ128" s="752">
        <v>0</v>
      </c>
      <c r="AR128" s="752"/>
      <c r="AS128" s="752"/>
      <c r="AT128" s="1406"/>
      <c r="AU128" s="2310"/>
      <c r="AV128" s="2108"/>
      <c r="AW128" s="2310"/>
      <c r="AX128" s="2108"/>
      <c r="AY128" s="326"/>
      <c r="AZ128" s="752">
        <v>53.82</v>
      </c>
      <c r="BA128" s="752"/>
      <c r="BB128" s="752"/>
      <c r="BC128" s="1406"/>
      <c r="BD128" s="2310"/>
      <c r="BE128" s="2108"/>
      <c r="BF128" s="2310"/>
      <c r="BG128" s="2108"/>
      <c r="BH128" s="326"/>
      <c r="BI128" s="752">
        <v>53.82</v>
      </c>
      <c r="BJ128" s="752"/>
      <c r="BK128" s="752"/>
      <c r="BL128" s="1406"/>
      <c r="BM128" s="2310"/>
      <c r="BN128" s="2108"/>
      <c r="BO128" s="2310"/>
      <c r="BP128" s="2108"/>
      <c r="BQ128" s="326"/>
      <c r="BR128" s="752">
        <v>39.51</v>
      </c>
      <c r="BS128" s="752"/>
      <c r="BT128" s="752"/>
      <c r="BU128" s="1406"/>
      <c r="BV128" s="2310"/>
      <c r="BW128" s="2108"/>
      <c r="BX128" s="2310"/>
      <c r="BY128" s="2108"/>
      <c r="BZ128" s="326"/>
      <c r="CA128" s="752">
        <v>39.82</v>
      </c>
      <c r="CB128" s="752"/>
      <c r="CC128" s="752"/>
      <c r="CD128" s="1406"/>
      <c r="CE128" s="2310"/>
      <c r="CF128" s="2108"/>
      <c r="CG128" s="2310"/>
      <c r="CH128" s="2108"/>
      <c r="CI128" s="326"/>
      <c r="CJ128" s="752">
        <v>39.82</v>
      </c>
      <c r="CK128" s="752"/>
      <c r="CL128" s="752"/>
      <c r="CM128" s="1406"/>
      <c r="CN128" s="2310"/>
      <c r="CO128" s="2108"/>
      <c r="CP128" s="2310"/>
      <c r="CQ128" s="2108"/>
      <c r="CR128" s="326"/>
      <c r="CS128" s="752">
        <v>41.41</v>
      </c>
      <c r="CT128" s="752"/>
      <c r="CU128" s="752"/>
      <c r="CV128" s="1406"/>
      <c r="CW128" s="2310"/>
      <c r="CX128" s="2108"/>
      <c r="CY128" s="2310"/>
      <c r="CZ128" s="2108"/>
      <c r="DA128" s="326"/>
      <c r="DB128" s="2254" t="s">
        <v>478</v>
      </c>
      <c r="DC128" s="1643"/>
      <c r="DD128" s="1625"/>
      <c r="DE128" s="1625"/>
      <c r="DF128" s="1625"/>
      <c r="DG128" s="1625"/>
      <c r="DH128" s="1636">
        <v>0</v>
      </c>
    </row>
    <row s="1851" customFormat="1" customHeight="1" ht="14.25">
      <c r="A129" s="1975"/>
      <c r="B129" s="1975"/>
      <c r="C129" s="1975"/>
      <c r="D129" s="1975"/>
      <c r="E129" s="2312"/>
      <c r="F129" s="2312"/>
      <c r="G129" s="2312"/>
      <c r="H129" s="2312" t="s">
        <v>114</v>
      </c>
      <c r="I129" s="2263"/>
      <c r="J129" s="2263"/>
      <c r="K129" s="2263"/>
      <c r="L129" s="2313"/>
      <c r="M129" s="2183"/>
      <c r="N129" s="1636"/>
      <c r="O129" s="1636"/>
      <c r="P129" s="1636"/>
      <c r="Q129" s="2375"/>
      <c r="R129" s="2375"/>
      <c r="S129" s="2375"/>
      <c r="T129" s="358"/>
      <c r="U129" s="2514"/>
      <c r="V129" s="301"/>
      <c r="W129" s="301"/>
      <c r="X129" s="326"/>
      <c r="Y129" s="326"/>
      <c r="Z129" s="326"/>
      <c r="AA129" s="326"/>
      <c r="AB129" s="1407" t="str">
        <f>AC127&amp;"-"&amp;AE127</f>
        <v>-</v>
      </c>
      <c r="AC129" s="2310"/>
      <c r="AD129" s="2108"/>
      <c r="AE129" s="2310"/>
      <c r="AF129" s="2108"/>
      <c r="AG129" s="1383"/>
      <c r="AH129" s="326"/>
      <c r="AI129" s="326"/>
      <c r="AJ129" s="326"/>
      <c r="AK129" s="329" t="str">
        <f>AL127&amp;"-"&amp;AN127</f>
        <v>45658-45838</v>
      </c>
      <c r="AL129" s="2310"/>
      <c r="AM129" s="2108"/>
      <c r="AN129" s="2310"/>
      <c r="AO129" s="2108"/>
      <c r="AP129" s="326"/>
      <c r="AQ129" s="326"/>
      <c r="AR129" s="326"/>
      <c r="AS129" s="326"/>
      <c r="AT129" s="1407" t="str">
        <f>AU127&amp;"-"&amp;AW127</f>
        <v>45839-46022</v>
      </c>
      <c r="AU129" s="2310"/>
      <c r="AV129" s="2108"/>
      <c r="AW129" s="2310"/>
      <c r="AX129" s="2108"/>
      <c r="AY129" s="326"/>
      <c r="AZ129" s="326"/>
      <c r="BA129" s="326"/>
      <c r="BB129" s="326"/>
      <c r="BC129" s="1407" t="str">
        <f>BD127&amp;"-"&amp;BF127</f>
        <v>46023-46295</v>
      </c>
      <c r="BD129" s="2310"/>
      <c r="BE129" s="2108"/>
      <c r="BF129" s="2310"/>
      <c r="BG129" s="2108"/>
      <c r="BH129" s="326"/>
      <c r="BI129" s="326"/>
      <c r="BJ129" s="326"/>
      <c r="BK129" s="326"/>
      <c r="BL129" s="1407" t="str">
        <f>BM127&amp;"-"&amp;BO127</f>
        <v>46296-46387</v>
      </c>
      <c r="BM129" s="2310"/>
      <c r="BN129" s="2108"/>
      <c r="BO129" s="2310"/>
      <c r="BP129" s="2108"/>
      <c r="BQ129" s="326"/>
      <c r="BR129" s="326"/>
      <c r="BS129" s="326"/>
      <c r="BT129" s="326"/>
      <c r="BU129" s="1407" t="str">
        <f>BV127&amp;"-"&amp;BX127</f>
        <v>46388-46568</v>
      </c>
      <c r="BV129" s="2310"/>
      <c r="BW129" s="2108"/>
      <c r="BX129" s="2310"/>
      <c r="BY129" s="2108"/>
      <c r="BZ129" s="326"/>
      <c r="CA129" s="326"/>
      <c r="CB129" s="326"/>
      <c r="CC129" s="326"/>
      <c r="CD129" s="1407" t="str">
        <f>CE127&amp;"-"&amp;CG127</f>
        <v>46569-46752</v>
      </c>
      <c r="CE129" s="2310"/>
      <c r="CF129" s="2108"/>
      <c r="CG129" s="2310"/>
      <c r="CH129" s="2108"/>
      <c r="CI129" s="326"/>
      <c r="CJ129" s="326"/>
      <c r="CK129" s="326"/>
      <c r="CL129" s="326"/>
      <c r="CM129" s="1407" t="str">
        <f>CN127&amp;"-"&amp;CP127</f>
        <v>46753-46934</v>
      </c>
      <c r="CN129" s="2310"/>
      <c r="CO129" s="2108"/>
      <c r="CP129" s="2310"/>
      <c r="CQ129" s="2108"/>
      <c r="CR129" s="326"/>
      <c r="CS129" s="326"/>
      <c r="CT129" s="326"/>
      <c r="CU129" s="326"/>
      <c r="CV129" s="1407" t="str">
        <f>CW127&amp;"-"&amp;CY127</f>
        <v>46935-47118</v>
      </c>
      <c r="CW129" s="2310"/>
      <c r="CX129" s="2108"/>
      <c r="CY129" s="2310"/>
      <c r="CZ129" s="2108"/>
      <c r="DA129" s="326"/>
      <c r="DB129" s="2255"/>
      <c r="DC129" s="1643"/>
      <c r="DD129" s="1625"/>
      <c r="DE129" s="1625" t="str">
        <f>IF(V129="","",V129)</f>
        <v/>
      </c>
      <c r="DF129" s="1625"/>
      <c r="DG129" s="1625"/>
      <c r="DH129" s="1636">
        <v>0</v>
      </c>
    </row>
    <row s="1851" customFormat="1" customHeight="1" ht="11.25">
      <c r="A130" s="1975"/>
      <c r="B130" s="1975"/>
      <c r="C130" s="1975"/>
      <c r="D130" s="1975"/>
      <c r="E130" s="2312"/>
      <c r="F130" s="2312"/>
      <c r="G130" s="2312"/>
      <c r="H130" s="2312" t="s">
        <v>114</v>
      </c>
      <c r="I130" s="2263"/>
      <c r="J130" s="2263"/>
      <c r="K130" s="2313"/>
      <c r="L130" s="1975"/>
      <c r="M130" s="2183"/>
      <c r="N130" s="1636"/>
      <c r="O130" s="1636"/>
      <c r="P130" s="1636"/>
      <c r="Q130" s="2375"/>
      <c r="R130" s="2375"/>
      <c r="S130" s="2375"/>
      <c r="T130" s="358"/>
      <c r="U130" s="3781"/>
      <c r="V130" s="3782" t="s">
        <v>479</v>
      </c>
      <c r="W130" s="3783"/>
      <c r="X130" s="3784"/>
      <c r="Y130" s="3785"/>
      <c r="Z130" s="3786"/>
      <c r="AA130" s="3787"/>
      <c r="AB130" s="3788"/>
      <c r="AC130" s="2310"/>
      <c r="AD130" s="2108"/>
      <c r="AE130" s="2310"/>
      <c r="AF130" s="2108"/>
      <c r="AG130" s="3789"/>
      <c r="AH130" s="3790"/>
      <c r="AI130" s="3791"/>
      <c r="AJ130" s="3792"/>
      <c r="AK130" s="3793"/>
      <c r="AL130" s="2310"/>
      <c r="AM130" s="2108"/>
      <c r="AN130" s="2310"/>
      <c r="AO130" s="2108"/>
      <c r="AP130" s="3794"/>
      <c r="AQ130" s="3795"/>
      <c r="AR130" s="3796"/>
      <c r="AS130" s="3797"/>
      <c r="AT130" s="3798"/>
      <c r="AU130" s="2310"/>
      <c r="AV130" s="2108"/>
      <c r="AW130" s="2310"/>
      <c r="AX130" s="2108"/>
      <c r="AY130" s="3799"/>
      <c r="AZ130" s="3800"/>
      <c r="BA130" s="3801"/>
      <c r="BB130" s="3802"/>
      <c r="BC130" s="3803"/>
      <c r="BD130" s="2310"/>
      <c r="BE130" s="2108"/>
      <c r="BF130" s="2310"/>
      <c r="BG130" s="2108"/>
      <c r="BH130" s="3804"/>
      <c r="BI130" s="3805"/>
      <c r="BJ130" s="3806"/>
      <c r="BK130" s="3807"/>
      <c r="BL130" s="3808"/>
      <c r="BM130" s="2310"/>
      <c r="BN130" s="2108"/>
      <c r="BO130" s="2310"/>
      <c r="BP130" s="2108"/>
      <c r="BQ130" s="3809"/>
      <c r="BR130" s="3810"/>
      <c r="BS130" s="3811"/>
      <c r="BT130" s="3812"/>
      <c r="BU130" s="3813"/>
      <c r="BV130" s="2310"/>
      <c r="BW130" s="2108"/>
      <c r="BX130" s="2310"/>
      <c r="BY130" s="2108"/>
      <c r="BZ130" s="3814"/>
      <c r="CA130" s="3815"/>
      <c r="CB130" s="3816"/>
      <c r="CC130" s="3817"/>
      <c r="CD130" s="3818"/>
      <c r="CE130" s="2310"/>
      <c r="CF130" s="2108"/>
      <c r="CG130" s="2310"/>
      <c r="CH130" s="2108"/>
      <c r="CI130" s="4364"/>
      <c r="CJ130" s="4365"/>
      <c r="CK130" s="4366"/>
      <c r="CL130" s="4367"/>
      <c r="CM130" s="4368"/>
      <c r="CN130" s="2310"/>
      <c r="CO130" s="2108"/>
      <c r="CP130" s="2310"/>
      <c r="CQ130" s="2108"/>
      <c r="CR130" s="4369"/>
      <c r="CS130" s="4370"/>
      <c r="CT130" s="4371"/>
      <c r="CU130" s="4372"/>
      <c r="CV130" s="4373"/>
      <c r="CW130" s="2310"/>
      <c r="CX130" s="2108"/>
      <c r="CY130" s="2310"/>
      <c r="CZ130" s="2108"/>
      <c r="DA130" s="3819"/>
      <c r="DB130" s="2255"/>
      <c r="DC130" s="1643"/>
      <c r="DD130" s="1625"/>
      <c r="DE130" s="1625"/>
      <c r="DF130" s="1625"/>
      <c r="DG130" s="1625"/>
      <c r="DH130" s="1636">
        <v>0</v>
      </c>
    </row>
    <row s="1851" customFormat="1" customHeight="1" ht="15">
      <c r="A131" s="1975"/>
      <c r="B131" s="1975"/>
      <c r="C131" s="1975"/>
      <c r="D131" s="1975"/>
      <c r="E131" s="2312"/>
      <c r="F131" s="2312"/>
      <c r="G131" s="2312"/>
      <c r="H131" s="2312" t="s">
        <v>114</v>
      </c>
      <c r="I131" s="2263"/>
      <c r="J131" s="2313"/>
      <c r="K131" s="1975"/>
      <c r="L131" s="1975"/>
      <c r="M131" s="2183"/>
      <c r="N131" s="1636"/>
      <c r="O131" s="1636"/>
      <c r="P131" s="2398"/>
      <c r="Q131" s="2375"/>
      <c r="R131" s="2375"/>
      <c r="S131" s="2375"/>
      <c r="T131" s="357"/>
      <c r="U131" s="3820"/>
      <c r="V131" s="3821" t="s">
        <v>440</v>
      </c>
      <c r="W131" s="3822"/>
      <c r="X131" s="3823"/>
      <c r="Y131" s="3824"/>
      <c r="Z131" s="3825"/>
      <c r="AA131" s="3826"/>
      <c r="AB131" s="3827"/>
      <c r="AC131" s="3828"/>
      <c r="AD131" s="3829"/>
      <c r="AE131" s="3830"/>
      <c r="AF131" s="3831"/>
      <c r="AG131" s="3832"/>
      <c r="AH131" s="3833"/>
      <c r="AI131" s="3834"/>
      <c r="AJ131" s="3835"/>
      <c r="AK131" s="3836"/>
      <c r="AL131" s="3837"/>
      <c r="AM131" s="3838"/>
      <c r="AN131" s="3839"/>
      <c r="AO131" s="3840"/>
      <c r="AP131" s="3841"/>
      <c r="AQ131" s="3842"/>
      <c r="AR131" s="3843"/>
      <c r="AS131" s="3844"/>
      <c r="AT131" s="3845"/>
      <c r="AU131" s="3846"/>
      <c r="AV131" s="3847"/>
      <c r="AW131" s="3848"/>
      <c r="AX131" s="3849"/>
      <c r="AY131" s="3850"/>
      <c r="AZ131" s="3851"/>
      <c r="BA131" s="3852"/>
      <c r="BB131" s="3853"/>
      <c r="BC131" s="3854"/>
      <c r="BD131" s="3855"/>
      <c r="BE131" s="3856"/>
      <c r="BF131" s="3857"/>
      <c r="BG131" s="3858"/>
      <c r="BH131" s="3859"/>
      <c r="BI131" s="3860"/>
      <c r="BJ131" s="3861"/>
      <c r="BK131" s="3862"/>
      <c r="BL131" s="3863"/>
      <c r="BM131" s="3864"/>
      <c r="BN131" s="3865"/>
      <c r="BO131" s="3866"/>
      <c r="BP131" s="3867"/>
      <c r="BQ131" s="3868"/>
      <c r="BR131" s="3869"/>
      <c r="BS131" s="3870"/>
      <c r="BT131" s="3871"/>
      <c r="BU131" s="3872"/>
      <c r="BV131" s="3873"/>
      <c r="BW131" s="3874"/>
      <c r="BX131" s="3875"/>
      <c r="BY131" s="3876"/>
      <c r="BZ131" s="3877"/>
      <c r="CA131" s="3878"/>
      <c r="CB131" s="3879"/>
      <c r="CC131" s="3880"/>
      <c r="CD131" s="3881"/>
      <c r="CE131" s="3882"/>
      <c r="CF131" s="3883"/>
      <c r="CG131" s="3884"/>
      <c r="CH131" s="4374"/>
      <c r="CI131" s="4375"/>
      <c r="CJ131" s="4376"/>
      <c r="CK131" s="4377"/>
      <c r="CL131" s="4378"/>
      <c r="CM131" s="4379"/>
      <c r="CN131" s="4380"/>
      <c r="CO131" s="4381"/>
      <c r="CP131" s="4382"/>
      <c r="CQ131" s="4383"/>
      <c r="CR131" s="4384"/>
      <c r="CS131" s="4385"/>
      <c r="CT131" s="4386"/>
      <c r="CU131" s="4387"/>
      <c r="CV131" s="4388"/>
      <c r="CW131" s="4389"/>
      <c r="CX131" s="4390"/>
      <c r="CY131" s="4391"/>
      <c r="CZ131" s="4392"/>
      <c r="DA131" s="3886"/>
      <c r="DB131" s="2256"/>
      <c r="DC131" s="1643"/>
      <c r="DD131" s="1625"/>
      <c r="DE131" s="1625" t="str">
        <f>IF(V131="","",V131)</f>
        <v>Добавить вид теплоносителя (параметры теплоносителя)</v>
      </c>
      <c r="DF131" s="1625"/>
      <c r="DG131" s="1625"/>
      <c r="DH131" s="1636">
        <v>0</v>
      </c>
    </row>
    <row s="1851" customFormat="1" customHeight="1" ht="11.25">
      <c r="A132" s="1975"/>
      <c r="B132" s="1975"/>
      <c r="C132" s="1975"/>
      <c r="D132" s="1975"/>
      <c r="E132" s="2312"/>
      <c r="F132" s="2312"/>
      <c r="G132" s="2312"/>
      <c r="H132" s="2312" t="s">
        <v>114</v>
      </c>
      <c r="I132" s="2313"/>
      <c r="J132" s="1975"/>
      <c r="K132" s="1975"/>
      <c r="L132" s="1975"/>
      <c r="M132" s="2183"/>
      <c r="N132" s="1636"/>
      <c r="O132" s="2398"/>
      <c r="P132" s="2398"/>
      <c r="Q132" s="2375"/>
      <c r="R132" s="2375"/>
      <c r="S132" s="2375"/>
      <c r="T132" s="357"/>
      <c r="U132" s="3887"/>
      <c r="V132" s="3888" t="s">
        <v>441</v>
      </c>
      <c r="W132" s="3889"/>
      <c r="X132" s="3890"/>
      <c r="Y132" s="3891"/>
      <c r="Z132" s="3892"/>
      <c r="AA132" s="3893"/>
      <c r="AB132" s="3894"/>
      <c r="AC132" s="3895"/>
      <c r="AD132" s="3896"/>
      <c r="AE132" s="3897"/>
      <c r="AF132" s="3898"/>
      <c r="AG132" s="3899"/>
      <c r="AH132" s="3900"/>
      <c r="AI132" s="3901"/>
      <c r="AJ132" s="3902"/>
      <c r="AK132" s="3903"/>
      <c r="AL132" s="3904"/>
      <c r="AM132" s="3905"/>
      <c r="AN132" s="3906"/>
      <c r="AO132" s="3907"/>
      <c r="AP132" s="3908"/>
      <c r="AQ132" s="3909"/>
      <c r="AR132" s="3910"/>
      <c r="AS132" s="3911"/>
      <c r="AT132" s="3912"/>
      <c r="AU132" s="3913"/>
      <c r="AV132" s="3914"/>
      <c r="AW132" s="3915"/>
      <c r="AX132" s="3916"/>
      <c r="AY132" s="3917"/>
      <c r="AZ132" s="3918"/>
      <c r="BA132" s="3919"/>
      <c r="BB132" s="3920"/>
      <c r="BC132" s="3921"/>
      <c r="BD132" s="3922"/>
      <c r="BE132" s="3923"/>
      <c r="BF132" s="3924"/>
      <c r="BG132" s="3925"/>
      <c r="BH132" s="3926"/>
      <c r="BI132" s="3927"/>
      <c r="BJ132" s="3928"/>
      <c r="BK132" s="3929"/>
      <c r="BL132" s="3930"/>
      <c r="BM132" s="3931"/>
      <c r="BN132" s="3932"/>
      <c r="BO132" s="3933"/>
      <c r="BP132" s="3934"/>
      <c r="BQ132" s="3935"/>
      <c r="BR132" s="3936"/>
      <c r="BS132" s="3937"/>
      <c r="BT132" s="3938"/>
      <c r="BU132" s="3939"/>
      <c r="BV132" s="3940"/>
      <c r="BW132" s="3941"/>
      <c r="BX132" s="3942"/>
      <c r="BY132" s="3943"/>
      <c r="BZ132" s="3944"/>
      <c r="CA132" s="3945"/>
      <c r="CB132" s="3946"/>
      <c r="CC132" s="3947"/>
      <c r="CD132" s="3948"/>
      <c r="CE132" s="3949"/>
      <c r="CF132" s="3950"/>
      <c r="CG132" s="3951"/>
      <c r="CH132" s="4393"/>
      <c r="CI132" s="4394"/>
      <c r="CJ132" s="4395"/>
      <c r="CK132" s="4396"/>
      <c r="CL132" s="4397"/>
      <c r="CM132" s="4398"/>
      <c r="CN132" s="4399"/>
      <c r="CO132" s="4400"/>
      <c r="CP132" s="4401"/>
      <c r="CQ132" s="4402"/>
      <c r="CR132" s="4403"/>
      <c r="CS132" s="4404"/>
      <c r="CT132" s="4405"/>
      <c r="CU132" s="4406"/>
      <c r="CV132" s="4407"/>
      <c r="CW132" s="4408"/>
      <c r="CX132" s="4409"/>
      <c r="CY132" s="4410"/>
      <c r="CZ132" s="4411"/>
      <c r="DA132" s="3953"/>
      <c r="DB132" s="3954"/>
      <c r="DC132" s="1643"/>
      <c r="DD132" s="1625"/>
      <c r="DE132" s="1625" t="str">
        <f>IF(V132="","",V132)</f>
        <v>Добавить группу потребителей</v>
      </c>
      <c r="DF132" s="1625"/>
      <c r="DG132" s="1625"/>
      <c r="DH132" s="1636">
        <v>0</v>
      </c>
    </row>
    <row s="1851" customFormat="1" customHeight="1" ht="14.25">
      <c r="A133" s="1975"/>
      <c r="B133" s="1975"/>
      <c r="C133" s="1975"/>
      <c r="D133" s="1975"/>
      <c r="E133" s="2312"/>
      <c r="F133" s="2312"/>
      <c r="G133" s="2312"/>
      <c r="H133" s="2311" t="s">
        <v>114</v>
      </c>
      <c r="I133" s="1975"/>
      <c r="J133" s="1975"/>
      <c r="K133" s="1975"/>
      <c r="L133" s="1975"/>
      <c r="M133" s="2183"/>
      <c r="N133" s="2408"/>
      <c r="O133" s="2408"/>
      <c r="P133" s="1636"/>
      <c r="Q133" s="1824"/>
      <c r="R133" s="376"/>
      <c r="S133" s="356"/>
      <c r="T133" s="1824"/>
      <c r="U133" s="1387"/>
      <c r="V133" s="1388"/>
      <c r="W133" s="1389"/>
      <c r="X133" s="1389"/>
      <c r="Y133" s="1389"/>
      <c r="Z133" s="1389"/>
      <c r="AA133" s="1389"/>
      <c r="AB133" s="1389"/>
      <c r="AC133" s="1389"/>
      <c r="AD133" s="1389"/>
      <c r="AE133" s="1389"/>
      <c r="AF133" s="1389"/>
      <c r="AG133" s="1389"/>
      <c r="AH133" s="1389"/>
      <c r="AI133" s="1389"/>
      <c r="AJ133" s="1389"/>
      <c r="AK133" s="1389"/>
      <c r="AL133" s="1389"/>
      <c r="AM133" s="1389"/>
      <c r="AN133" s="1389"/>
      <c r="AO133" s="1389"/>
      <c r="AP133" s="1389"/>
      <c r="AQ133" s="1389"/>
      <c r="AR133" s="1389"/>
      <c r="AS133" s="1389"/>
      <c r="AT133" s="1389"/>
      <c r="AU133" s="1389"/>
      <c r="AV133" s="1389"/>
      <c r="AW133" s="1389"/>
      <c r="AX133" s="1389"/>
      <c r="AY133" s="1389"/>
      <c r="AZ133" s="1389"/>
      <c r="BA133" s="1389"/>
      <c r="BB133" s="1389"/>
      <c r="BC133" s="1389"/>
      <c r="BD133" s="1389"/>
      <c r="BE133" s="1389"/>
      <c r="BF133" s="1389"/>
      <c r="BG133" s="1389"/>
      <c r="BH133" s="1389"/>
      <c r="BI133" s="1389"/>
      <c r="BJ133" s="1389"/>
      <c r="BK133" s="1389"/>
      <c r="BL133" s="1389"/>
      <c r="BM133" s="1389"/>
      <c r="BN133" s="1389"/>
      <c r="BO133" s="1389"/>
      <c r="BP133" s="1389"/>
      <c r="BQ133" s="1389"/>
      <c r="BR133" s="1389"/>
      <c r="BS133" s="1389"/>
      <c r="BT133" s="1389"/>
      <c r="BU133" s="1389"/>
      <c r="BV133" s="1389"/>
      <c r="BW133" s="1389"/>
      <c r="BX133" s="1389"/>
      <c r="BY133" s="1389"/>
      <c r="BZ133" s="1389"/>
      <c r="CA133" s="1389"/>
      <c r="CB133" s="1389"/>
      <c r="CC133" s="1389"/>
      <c r="CD133" s="1389"/>
      <c r="CE133" s="1389"/>
      <c r="CF133" s="1389"/>
      <c r="CG133" s="1389"/>
      <c r="CH133" s="1389"/>
      <c r="CI133" s="1389"/>
      <c r="CJ133" s="1389"/>
      <c r="CK133" s="1389"/>
      <c r="CL133" s="1389"/>
      <c r="CM133" s="1389"/>
      <c r="CN133" s="1389"/>
      <c r="CO133" s="1389"/>
      <c r="CP133" s="1389"/>
      <c r="CQ133" s="1389"/>
      <c r="CR133" s="1389"/>
      <c r="CS133" s="1389"/>
      <c r="CT133" s="1389"/>
      <c r="CU133" s="1389"/>
      <c r="CV133" s="1389"/>
      <c r="CW133" s="1389"/>
      <c r="CX133" s="1389"/>
      <c r="CY133" s="1389"/>
      <c r="CZ133" s="1389"/>
      <c r="DA133" s="1389"/>
      <c r="DB133" s="1390"/>
      <c r="DC133" s="1643"/>
      <c r="DD133" s="1625"/>
      <c r="DE133" s="1625" t="str">
        <f>IF(V133="","",V133)</f>
        <v/>
      </c>
      <c r="DF133" s="1625"/>
      <c r="DG133" s="1625"/>
      <c r="DH133" s="1636">
        <v>0</v>
      </c>
    </row>
    <row s="623" customFormat="1" customHeight="1" ht="14.25">
      <c r="A134" s="1376"/>
      <c r="B134" s="1376"/>
      <c r="C134" s="1376"/>
      <c r="D134" s="1376"/>
      <c r="E134" s="2312" t="s">
        <v>114</v>
      </c>
      <c r="F134" s="2312"/>
      <c r="G134" s="2311"/>
      <c r="H134" s="1376"/>
      <c r="I134" s="1376"/>
      <c r="J134" s="1376"/>
      <c r="K134" s="1376"/>
      <c r="L134" s="1376"/>
      <c r="M134" s="1382"/>
      <c r="N134" s="1379"/>
      <c r="O134" s="1379"/>
      <c r="P134" s="1642"/>
      <c r="Q134" s="1317"/>
      <c r="R134" s="1345"/>
      <c r="S134" s="1317"/>
      <c r="T134" s="1317"/>
      <c r="U134" s="1319"/>
      <c r="V134" s="1320" t="s">
        <v>189</v>
      </c>
      <c r="W134" s="1321"/>
      <c r="X134" s="1321"/>
      <c r="Y134" s="1321"/>
      <c r="Z134" s="1321"/>
      <c r="AA134" s="1321"/>
      <c r="AB134" s="1321"/>
      <c r="AC134" s="1321"/>
      <c r="AD134" s="1321"/>
      <c r="AE134" s="1321"/>
      <c r="AF134" s="1321"/>
      <c r="AG134" s="1321"/>
      <c r="AH134" s="1321"/>
      <c r="AI134" s="1321"/>
      <c r="AJ134" s="1321"/>
      <c r="AK134" s="1321"/>
      <c r="AL134" s="1321"/>
      <c r="AM134" s="1321"/>
      <c r="AN134" s="1321"/>
      <c r="AO134" s="1321"/>
      <c r="AP134" s="1321"/>
      <c r="AQ134" s="1321"/>
      <c r="AR134" s="1321"/>
      <c r="AS134" s="1321"/>
      <c r="AT134" s="1321"/>
      <c r="AU134" s="1321"/>
      <c r="AV134" s="1321"/>
      <c r="AW134" s="1321"/>
      <c r="AX134" s="1321"/>
      <c r="AY134" s="1321"/>
      <c r="AZ134" s="1321"/>
      <c r="BA134" s="1321"/>
      <c r="BB134" s="1321"/>
      <c r="BC134" s="1321"/>
      <c r="BD134" s="1321"/>
      <c r="BE134" s="1321"/>
      <c r="BF134" s="1321"/>
      <c r="BG134" s="1321"/>
      <c r="BH134" s="1321"/>
      <c r="BI134" s="1321"/>
      <c r="BJ134" s="1321"/>
      <c r="BK134" s="1321"/>
      <c r="BL134" s="1321"/>
      <c r="BM134" s="1321"/>
      <c r="BN134" s="1321"/>
      <c r="BO134" s="1321"/>
      <c r="BP134" s="1321"/>
      <c r="BQ134" s="1321"/>
      <c r="BR134" s="1321"/>
      <c r="BS134" s="1321"/>
      <c r="BT134" s="1321"/>
      <c r="BU134" s="1321"/>
      <c r="BV134" s="1321"/>
      <c r="BW134" s="1321"/>
      <c r="BX134" s="1321"/>
      <c r="BY134" s="1321"/>
      <c r="BZ134" s="1321"/>
      <c r="CA134" s="1321"/>
      <c r="CB134" s="1321"/>
      <c r="CC134" s="1321"/>
      <c r="CD134" s="1321"/>
      <c r="CE134" s="1321"/>
      <c r="CF134" s="1321"/>
      <c r="CG134" s="1321"/>
      <c r="CH134" s="1321"/>
      <c r="CI134" s="1321"/>
      <c r="CJ134" s="1321"/>
      <c r="CK134" s="1321"/>
      <c r="CL134" s="1321"/>
      <c r="CM134" s="1321"/>
      <c r="CN134" s="1321"/>
      <c r="CO134" s="1321"/>
      <c r="CP134" s="1321"/>
      <c r="CQ134" s="1321"/>
      <c r="CR134" s="1321"/>
      <c r="CS134" s="1321"/>
      <c r="CT134" s="1321"/>
      <c r="CU134" s="1321"/>
      <c r="CV134" s="1321"/>
      <c r="CW134" s="1321"/>
      <c r="CX134" s="1321"/>
      <c r="CY134" s="1321"/>
      <c r="CZ134" s="1321"/>
      <c r="DA134" s="1321"/>
      <c r="DB134" s="1321"/>
      <c r="DC134" s="1643"/>
      <c r="DD134" s="1625"/>
      <c r="DE134" s="1625" t="str">
        <f>IF(V134="","",V134)</f>
        <v>Добавить источник для дифференциации</v>
      </c>
      <c r="DF134" s="1625"/>
      <c r="DG134" s="1625"/>
      <c r="DH134" s="1643">
        <v>0</v>
      </c>
    </row>
    <row s="623" customFormat="1" customHeight="1" ht="14.25">
      <c r="A135" s="1376"/>
      <c r="B135" s="1376"/>
      <c r="C135" s="1376"/>
      <c r="D135" s="1376"/>
      <c r="E135" s="2312" t="s">
        <v>114</v>
      </c>
      <c r="F135" s="2311"/>
      <c r="G135" s="1376"/>
      <c r="H135" s="1376"/>
      <c r="I135" s="1376"/>
      <c r="J135" s="1376"/>
      <c r="K135" s="1376"/>
      <c r="L135" s="1376"/>
      <c r="M135" s="1382"/>
      <c r="N135" s="1380"/>
      <c r="O135" s="1380"/>
      <c r="P135" s="1642"/>
      <c r="Q135" s="1317"/>
      <c r="R135" s="1345"/>
      <c r="S135" s="1317"/>
      <c r="T135" s="1317"/>
      <c r="U135" s="1323"/>
      <c r="V135" s="1324" t="s">
        <v>190</v>
      </c>
      <c r="W135" s="1325"/>
      <c r="X135" s="1325"/>
      <c r="Y135" s="1325"/>
      <c r="Z135" s="1325"/>
      <c r="AA135" s="1325"/>
      <c r="AB135" s="1325"/>
      <c r="AC135" s="1325"/>
      <c r="AD135" s="1325"/>
      <c r="AE135" s="1325"/>
      <c r="AF135" s="1325"/>
      <c r="AG135" s="1325"/>
      <c r="AH135" s="1325"/>
      <c r="AI135" s="1325"/>
      <c r="AJ135" s="1325"/>
      <c r="AK135" s="1325"/>
      <c r="AL135" s="1325"/>
      <c r="AM135" s="1325"/>
      <c r="AN135" s="1325"/>
      <c r="AO135" s="1325"/>
      <c r="AP135" s="1325"/>
      <c r="AQ135" s="1325"/>
      <c r="AR135" s="1325"/>
      <c r="AS135" s="1325"/>
      <c r="AT135" s="1325"/>
      <c r="AU135" s="1325"/>
      <c r="AV135" s="1325"/>
      <c r="AW135" s="1325"/>
      <c r="AX135" s="1325"/>
      <c r="AY135" s="1325"/>
      <c r="AZ135" s="1325"/>
      <c r="BA135" s="1325"/>
      <c r="BB135" s="1325"/>
      <c r="BC135" s="1325"/>
      <c r="BD135" s="1325"/>
      <c r="BE135" s="1325"/>
      <c r="BF135" s="1325"/>
      <c r="BG135" s="1325"/>
      <c r="BH135" s="1325"/>
      <c r="BI135" s="1325"/>
      <c r="BJ135" s="1325"/>
      <c r="BK135" s="1325"/>
      <c r="BL135" s="1325"/>
      <c r="BM135" s="1325"/>
      <c r="BN135" s="1325"/>
      <c r="BO135" s="1325"/>
      <c r="BP135" s="1325"/>
      <c r="BQ135" s="1325"/>
      <c r="BR135" s="1325"/>
      <c r="BS135" s="1325"/>
      <c r="BT135" s="1325"/>
      <c r="BU135" s="1325"/>
      <c r="BV135" s="1325"/>
      <c r="BW135" s="1325"/>
      <c r="BX135" s="1325"/>
      <c r="BY135" s="1325"/>
      <c r="BZ135" s="1325"/>
      <c r="CA135" s="1325"/>
      <c r="CB135" s="1325"/>
      <c r="CC135" s="1325"/>
      <c r="CD135" s="1325"/>
      <c r="CE135" s="1325"/>
      <c r="CF135" s="1325"/>
      <c r="CG135" s="1325"/>
      <c r="CH135" s="1325"/>
      <c r="CI135" s="1325"/>
      <c r="CJ135" s="1325"/>
      <c r="CK135" s="1325"/>
      <c r="CL135" s="1325"/>
      <c r="CM135" s="1325"/>
      <c r="CN135" s="1325"/>
      <c r="CO135" s="1325"/>
      <c r="CP135" s="1325"/>
      <c r="CQ135" s="1325"/>
      <c r="CR135" s="1325"/>
      <c r="CS135" s="1325"/>
      <c r="CT135" s="1325"/>
      <c r="CU135" s="1325"/>
      <c r="CV135" s="1325"/>
      <c r="CW135" s="1325"/>
      <c r="CX135" s="1325"/>
      <c r="CY135" s="1325"/>
      <c r="CZ135" s="1325"/>
      <c r="DA135" s="1325"/>
      <c r="DB135" s="1325"/>
      <c r="DC135" s="1643"/>
      <c r="DD135" s="1625"/>
      <c r="DE135" s="1625" t="str">
        <f>IF(V135="","",V135)</f>
        <v>Добавить централизованную систему для дифференциации</v>
      </c>
      <c r="DF135" s="1625"/>
      <c r="DG135" s="1625"/>
      <c r="DH135" s="1643">
        <v>0</v>
      </c>
    </row>
    <row s="623" customFormat="1" customHeight="1" ht="14.25">
      <c r="A136" s="1376"/>
      <c r="B136" s="1376"/>
      <c r="C136" s="1376"/>
      <c r="D136" s="1376"/>
      <c r="E136" s="2311" t="s">
        <v>114</v>
      </c>
      <c r="F136" s="1376"/>
      <c r="G136" s="1376"/>
      <c r="H136" s="1376"/>
      <c r="I136" s="1376"/>
      <c r="J136" s="1376"/>
      <c r="K136" s="1376"/>
      <c r="L136" s="1376"/>
      <c r="M136" s="1382"/>
      <c r="N136" s="1380"/>
      <c r="O136" s="1380"/>
      <c r="P136" s="1642"/>
      <c r="Q136" s="1317"/>
      <c r="R136" s="1345"/>
      <c r="S136" s="1317"/>
      <c r="T136" s="1317"/>
      <c r="U136" s="1323"/>
      <c r="V136" s="1326" t="s">
        <v>191</v>
      </c>
      <c r="W136" s="1325"/>
      <c r="X136" s="1325"/>
      <c r="Y136" s="1325"/>
      <c r="Z136" s="1325"/>
      <c r="AA136" s="1325"/>
      <c r="AB136" s="1325"/>
      <c r="AC136" s="1325"/>
      <c r="AD136" s="1325"/>
      <c r="AE136" s="1325"/>
      <c r="AF136" s="1325"/>
      <c r="AG136" s="1325"/>
      <c r="AH136" s="1325"/>
      <c r="AI136" s="1325"/>
      <c r="AJ136" s="1325"/>
      <c r="AK136" s="1325"/>
      <c r="AL136" s="1325"/>
      <c r="AM136" s="1325"/>
      <c r="AN136" s="1325"/>
      <c r="AO136" s="1325"/>
      <c r="AP136" s="1325"/>
      <c r="AQ136" s="1325"/>
      <c r="AR136" s="1325"/>
      <c r="AS136" s="1325"/>
      <c r="AT136" s="1325"/>
      <c r="AU136" s="1325"/>
      <c r="AV136" s="1325"/>
      <c r="AW136" s="1325"/>
      <c r="AX136" s="1325"/>
      <c r="AY136" s="1325"/>
      <c r="AZ136" s="1325"/>
      <c r="BA136" s="1325"/>
      <c r="BB136" s="1325"/>
      <c r="BC136" s="1325"/>
      <c r="BD136" s="1325"/>
      <c r="BE136" s="1325"/>
      <c r="BF136" s="1325"/>
      <c r="BG136" s="1325"/>
      <c r="BH136" s="1325"/>
      <c r="BI136" s="1325"/>
      <c r="BJ136" s="1325"/>
      <c r="BK136" s="1325"/>
      <c r="BL136" s="1325"/>
      <c r="BM136" s="1325"/>
      <c r="BN136" s="1325"/>
      <c r="BO136" s="1325"/>
      <c r="BP136" s="1325"/>
      <c r="BQ136" s="1325"/>
      <c r="BR136" s="1325"/>
      <c r="BS136" s="1325"/>
      <c r="BT136" s="1325"/>
      <c r="BU136" s="1325"/>
      <c r="BV136" s="1325"/>
      <c r="BW136" s="1325"/>
      <c r="BX136" s="1325"/>
      <c r="BY136" s="1325"/>
      <c r="BZ136" s="1325"/>
      <c r="CA136" s="1325"/>
      <c r="CB136" s="1325"/>
      <c r="CC136" s="1325"/>
      <c r="CD136" s="1325"/>
      <c r="CE136" s="1325"/>
      <c r="CF136" s="1325"/>
      <c r="CG136" s="1325"/>
      <c r="CH136" s="1325"/>
      <c r="CI136" s="1325"/>
      <c r="CJ136" s="1325"/>
      <c r="CK136" s="1325"/>
      <c r="CL136" s="1325"/>
      <c r="CM136" s="1325"/>
      <c r="CN136" s="1325"/>
      <c r="CO136" s="1325"/>
      <c r="CP136" s="1325"/>
      <c r="CQ136" s="1325"/>
      <c r="CR136" s="1325"/>
      <c r="CS136" s="1325"/>
      <c r="CT136" s="1325"/>
      <c r="CU136" s="1325"/>
      <c r="CV136" s="1325"/>
      <c r="CW136" s="1325"/>
      <c r="CX136" s="1325"/>
      <c r="CY136" s="1325"/>
      <c r="CZ136" s="1325"/>
      <c r="DA136" s="1325"/>
      <c r="DB136" s="1325"/>
      <c r="DC136" s="1643"/>
      <c r="DD136" s="1625"/>
      <c r="DE136" s="1625" t="str">
        <f>IF(V136="","",V136)</f>
        <v>Добавить территорию для дифференциации</v>
      </c>
      <c r="DF136" s="1625"/>
      <c r="DG136" s="1625"/>
      <c r="DH136" s="1643">
        <v>0</v>
      </c>
    </row>
    <row s="1643" customFormat="1" customHeight="1" ht="4.2">
      <c r="A137" s="1375"/>
      <c r="B137" s="1375"/>
      <c r="C137" s="1375"/>
      <c r="D137" s="1375"/>
      <c r="E137" s="1376"/>
      <c r="F137" s="1375"/>
      <c r="G137" s="1375"/>
      <c r="H137" s="1375"/>
      <c r="I137" s="1375"/>
      <c r="J137" s="1375"/>
      <c r="K137" s="1375"/>
      <c r="L137" s="1375"/>
      <c r="M137" s="1378"/>
      <c r="N137" s="1380"/>
      <c r="O137" s="1380"/>
      <c r="P137" s="352"/>
      <c r="Q137" s="1317"/>
      <c r="R137" s="1318"/>
      <c r="S137" s="1317"/>
      <c r="T137" s="1317"/>
      <c r="U137" s="1323"/>
      <c r="V137" s="1326" t="s">
        <v>208</v>
      </c>
      <c r="W137" s="1325"/>
      <c r="X137" s="1325"/>
      <c r="Y137" s="1325"/>
      <c r="Z137" s="1325"/>
      <c r="AA137" s="1325"/>
      <c r="AB137" s="1325"/>
      <c r="AC137" s="1325"/>
      <c r="AD137" s="1325"/>
      <c r="AE137" s="1325"/>
      <c r="AF137" s="1325"/>
      <c r="AG137" s="1325"/>
      <c r="AH137" s="1325"/>
      <c r="AI137" s="1325"/>
      <c r="AJ137" s="1325"/>
      <c r="AK137" s="1325"/>
      <c r="AL137" s="1325"/>
      <c r="AM137" s="1325"/>
      <c r="AN137" s="1325"/>
      <c r="AO137" s="1325"/>
      <c r="AP137" s="1325"/>
      <c r="AQ137" s="1325"/>
      <c r="AR137" s="1325"/>
      <c r="AS137" s="1325"/>
      <c r="AT137" s="1325"/>
      <c r="AU137" s="1325"/>
      <c r="AV137" s="1325"/>
      <c r="AW137" s="1325"/>
      <c r="AX137" s="1325"/>
      <c r="AY137" s="1325"/>
      <c r="AZ137" s="1325"/>
      <c r="BA137" s="1325"/>
      <c r="BB137" s="1325"/>
      <c r="BC137" s="1325"/>
      <c r="BD137" s="1325"/>
      <c r="BE137" s="1325"/>
      <c r="BF137" s="1325"/>
      <c r="BG137" s="1325"/>
      <c r="BH137" s="1325"/>
      <c r="BI137" s="1325"/>
      <c r="BJ137" s="1325"/>
      <c r="BK137" s="1325"/>
      <c r="BL137" s="1325"/>
      <c r="BM137" s="1325"/>
      <c r="BN137" s="1325"/>
      <c r="BO137" s="1325"/>
      <c r="BP137" s="1325"/>
      <c r="BQ137" s="1325"/>
      <c r="BR137" s="1325"/>
      <c r="BS137" s="1325"/>
      <c r="BT137" s="1325"/>
      <c r="BU137" s="1325"/>
      <c r="BV137" s="1325"/>
      <c r="BW137" s="1325"/>
      <c r="BX137" s="1325"/>
      <c r="BY137" s="1325"/>
      <c r="BZ137" s="1325"/>
      <c r="CA137" s="1325"/>
      <c r="CB137" s="1325"/>
      <c r="CC137" s="1325"/>
      <c r="CD137" s="1325"/>
      <c r="CE137" s="1325"/>
      <c r="CF137" s="1325"/>
      <c r="CG137" s="1325"/>
      <c r="CH137" s="4063"/>
      <c r="CI137" s="1325"/>
      <c r="CJ137" s="1325"/>
      <c r="CK137" s="1325"/>
      <c r="CL137" s="1325"/>
      <c r="CM137" s="1325"/>
      <c r="CN137" s="1325"/>
      <c r="CO137" s="1325"/>
      <c r="CP137" s="1325"/>
      <c r="CQ137" s="1325"/>
      <c r="CR137" s="1325"/>
      <c r="CS137" s="1325"/>
      <c r="CT137" s="1325"/>
      <c r="CU137" s="1325"/>
      <c r="CV137" s="1325"/>
      <c r="CW137" s="1325"/>
      <c r="CX137" s="1325"/>
      <c r="CY137" s="1325"/>
      <c r="CZ137" s="1325"/>
      <c r="DA137" s="1325"/>
      <c r="DB137" s="1325"/>
      <c r="DD137" s="790"/>
      <c r="DE137" s="790" t="str">
        <f>IF(V137="","",V137)</f>
        <v>Добавить наименование тарифа</v>
      </c>
      <c r="DF137" s="790"/>
      <c r="DG137" s="790"/>
      <c r="DH137" s="519">
        <v>4</v>
      </c>
    </row>
    <row customHeight="1" ht="11.549999999999999">
      <c r="N138" s="1156"/>
      <c r="O138" s="1156"/>
      <c r="P138" s="510"/>
      <c r="Q138" s="1156"/>
      <c r="R138" s="1156"/>
      <c r="S138" s="1156"/>
      <c r="T138" s="1156"/>
      <c r="U138" s="1156"/>
      <c r="AP138" s="1636"/>
      <c r="AQ138" s="1636"/>
      <c r="AR138" s="1636"/>
      <c r="AS138" s="1636"/>
      <c r="AT138" s="1636"/>
      <c r="AU138" s="1636"/>
      <c r="AV138" s="1636"/>
      <c r="AW138" s="1636"/>
      <c r="AX138" s="1636"/>
      <c r="AY138" s="1636"/>
      <c r="AZ138" s="1636"/>
      <c r="BA138" s="1636"/>
      <c r="BB138" s="1636"/>
      <c r="BC138" s="1636"/>
      <c r="BD138" s="1636"/>
      <c r="BE138" s="1636"/>
      <c r="BF138" s="1636"/>
      <c r="BG138" s="1636"/>
      <c r="BH138" s="1636"/>
      <c r="BI138" s="1636"/>
      <c r="BJ138" s="1636"/>
      <c r="BK138" s="1636"/>
      <c r="BL138" s="1636"/>
      <c r="BM138" s="1636"/>
      <c r="BN138" s="1636"/>
      <c r="BO138" s="1636"/>
      <c r="BP138" s="1636"/>
      <c r="BQ138" s="1636"/>
      <c r="BR138" s="1636"/>
      <c r="BS138" s="1636"/>
      <c r="BT138" s="1636"/>
      <c r="BU138" s="1636"/>
      <c r="BV138" s="1636"/>
      <c r="BW138" s="1636"/>
      <c r="BX138" s="1636"/>
      <c r="BY138" s="1636"/>
      <c r="BZ138" s="1636"/>
      <c r="CA138" s="1636"/>
      <c r="CB138" s="1636"/>
      <c r="CC138" s="1636"/>
      <c r="CD138" s="1636"/>
      <c r="CE138" s="1636"/>
      <c r="CF138" s="1636"/>
      <c r="CG138" s="1636"/>
      <c r="CH138" s="4008"/>
      <c r="CI138" s="1636"/>
      <c r="CJ138" s="1636"/>
      <c r="CK138" s="1636"/>
      <c r="CL138" s="1636"/>
      <c r="CM138" s="1636"/>
      <c r="CN138" s="1636"/>
      <c r="CO138" s="1636"/>
      <c r="CP138" s="1636"/>
      <c r="CQ138" s="1636"/>
      <c r="CR138" s="1636"/>
      <c r="CS138" s="1636"/>
      <c r="CT138" s="1636"/>
      <c r="CU138" s="1636"/>
      <c r="CV138" s="1636"/>
      <c r="CW138" s="1636"/>
      <c r="CX138" s="1636"/>
      <c r="CY138" s="1636"/>
      <c r="CZ138" s="1636"/>
      <c r="DC138" s="1156"/>
      <c r="DD138" s="1156"/>
      <c r="DE138" s="1156"/>
      <c r="DF138" s="1156"/>
      <c r="DG138" s="1156"/>
      <c r="DH138" s="1156">
        <v>11</v>
      </c>
    </row>
    <row customHeight="1" ht="35.699999999999996">
      <c r="P139" s="510"/>
      <c r="U139" s="1254"/>
      <c r="V139" s="2286"/>
      <c r="W139" s="2286"/>
      <c r="X139" s="2286"/>
      <c r="Y139" s="2286"/>
      <c r="Z139" s="2286"/>
      <c r="AA139" s="2286"/>
      <c r="AB139" s="2286"/>
      <c r="AC139" s="2286"/>
      <c r="AD139" s="2286"/>
      <c r="AE139" s="2286"/>
      <c r="AF139" s="2286"/>
      <c r="AG139" s="2286"/>
      <c r="AH139" s="2286"/>
      <c r="AI139" s="2286"/>
      <c r="AJ139" s="2286"/>
      <c r="AK139" s="2286"/>
      <c r="AL139" s="2286"/>
      <c r="AM139" s="2286"/>
      <c r="AN139" s="2286"/>
      <c r="AO139" s="2286"/>
      <c r="AP139" s="2386"/>
      <c r="AQ139" s="2386"/>
      <c r="AR139" s="2386"/>
      <c r="AS139" s="2386"/>
      <c r="AT139" s="2386"/>
      <c r="AU139" s="2386"/>
      <c r="AV139" s="2386"/>
      <c r="AW139" s="2386"/>
      <c r="AX139" s="2386"/>
      <c r="AY139" s="2386"/>
      <c r="AZ139" s="2386"/>
      <c r="BA139" s="2386"/>
      <c r="BB139" s="2386"/>
      <c r="BC139" s="2386"/>
      <c r="BD139" s="2386"/>
      <c r="BE139" s="2386"/>
      <c r="BF139" s="2386"/>
      <c r="BG139" s="2386"/>
      <c r="BH139" s="2386"/>
      <c r="BI139" s="2386"/>
      <c r="BJ139" s="2386"/>
      <c r="BK139" s="2386"/>
      <c r="BL139" s="2386"/>
      <c r="BM139" s="2386"/>
      <c r="BN139" s="2386"/>
      <c r="BO139" s="2386"/>
      <c r="BP139" s="2386"/>
      <c r="BQ139" s="2386"/>
      <c r="BR139" s="2386"/>
      <c r="BS139" s="2386"/>
      <c r="BT139" s="2386"/>
      <c r="BU139" s="2386"/>
      <c r="BV139" s="2386"/>
      <c r="BW139" s="2386"/>
      <c r="BX139" s="2386"/>
      <c r="BY139" s="2386"/>
      <c r="BZ139" s="2386"/>
      <c r="CA139" s="2386"/>
      <c r="CB139" s="2386"/>
      <c r="CC139" s="2386"/>
      <c r="CD139" s="2386"/>
      <c r="CE139" s="2386"/>
      <c r="CF139" s="2386"/>
      <c r="CG139" s="2386"/>
      <c r="CH139" s="4412"/>
      <c r="CI139" s="2386"/>
      <c r="CJ139" s="2386"/>
      <c r="CK139" s="2386"/>
      <c r="CL139" s="2386"/>
      <c r="CM139" s="2386"/>
      <c r="CN139" s="2386"/>
      <c r="CO139" s="2386"/>
      <c r="CP139" s="2386"/>
      <c r="CQ139" s="2386"/>
      <c r="CR139" s="2386"/>
      <c r="CS139" s="2386"/>
      <c r="CT139" s="2386"/>
      <c r="CU139" s="2386"/>
      <c r="CV139" s="2386"/>
      <c r="CW139" s="2386"/>
      <c r="CX139" s="2386"/>
      <c r="CY139" s="2386"/>
      <c r="CZ139" s="2386"/>
      <c r="DA139" s="2286"/>
      <c r="DB139" s="2286"/>
      <c r="DH139" s="1156">
        <v>34</v>
      </c>
    </row>
    <row customHeight="1" ht="21">
      <c r="P140" s="510"/>
      <c r="V140" s="2286"/>
      <c r="W140" s="2286"/>
      <c r="X140" s="2286"/>
      <c r="Y140" s="2286"/>
      <c r="Z140" s="2286"/>
      <c r="AA140" s="2286"/>
      <c r="AB140" s="2286"/>
      <c r="AC140" s="2286"/>
      <c r="AD140" s="2286"/>
      <c r="AE140" s="2286"/>
      <c r="AF140" s="2286"/>
      <c r="AG140" s="2286"/>
      <c r="AH140" s="2286"/>
      <c r="AI140" s="2286"/>
      <c r="AJ140" s="2286"/>
      <c r="AK140" s="2286"/>
      <c r="AL140" s="2286"/>
      <c r="AM140" s="2286"/>
      <c r="AN140" s="2286"/>
      <c r="AO140" s="2286"/>
      <c r="AP140" s="2386"/>
      <c r="AQ140" s="2386"/>
      <c r="AR140" s="2386"/>
      <c r="AS140" s="2386"/>
      <c r="AT140" s="2386"/>
      <c r="AU140" s="2386"/>
      <c r="AV140" s="2386"/>
      <c r="AW140" s="2386"/>
      <c r="AX140" s="2386"/>
      <c r="AY140" s="2386"/>
      <c r="AZ140" s="2386"/>
      <c r="BA140" s="2386"/>
      <c r="BB140" s="2386"/>
      <c r="BC140" s="2386"/>
      <c r="BD140" s="2386"/>
      <c r="BE140" s="2386"/>
      <c r="BF140" s="2386"/>
      <c r="BG140" s="2386"/>
      <c r="BH140" s="2386"/>
      <c r="BI140" s="2386"/>
      <c r="BJ140" s="2386"/>
      <c r="BK140" s="2386"/>
      <c r="BL140" s="2386"/>
      <c r="BM140" s="2386"/>
      <c r="BN140" s="2386"/>
      <c r="BO140" s="2386"/>
      <c r="BP140" s="2386"/>
      <c r="BQ140" s="2386"/>
      <c r="BR140" s="2386"/>
      <c r="BS140" s="2386"/>
      <c r="BT140" s="2386"/>
      <c r="BU140" s="2386"/>
      <c r="BV140" s="2386"/>
      <c r="BW140" s="2386"/>
      <c r="BX140" s="2386"/>
      <c r="BY140" s="2386"/>
      <c r="BZ140" s="2386"/>
      <c r="CA140" s="2386"/>
      <c r="CB140" s="2386"/>
      <c r="CC140" s="2386"/>
      <c r="CD140" s="2386"/>
      <c r="CE140" s="2386"/>
      <c r="CF140" s="2386"/>
      <c r="CG140" s="2386"/>
      <c r="CH140" s="4412"/>
      <c r="CI140" s="2386"/>
      <c r="CJ140" s="2386"/>
      <c r="CK140" s="2386"/>
      <c r="CL140" s="2386"/>
      <c r="CM140" s="2386"/>
      <c r="CN140" s="2386"/>
      <c r="CO140" s="2386"/>
      <c r="CP140" s="2386"/>
      <c r="CQ140" s="2386"/>
      <c r="CR140" s="2386"/>
      <c r="CS140" s="2386"/>
      <c r="CT140" s="2386"/>
      <c r="CU140" s="2386"/>
      <c r="CV140" s="2386"/>
      <c r="CW140" s="2386"/>
      <c r="CX140" s="2386"/>
      <c r="CY140" s="2386"/>
      <c r="CZ140" s="2386"/>
      <c r="DA140" s="2286"/>
      <c r="DB140" s="2286"/>
      <c r="DH140" s="1156">
        <v>20</v>
      </c>
    </row>
    <row customHeight="1" ht="14.699999999999998">
      <c r="P141" s="510"/>
      <c r="AP141" s="1636"/>
      <c r="AQ141" s="1636"/>
      <c r="AR141" s="1636"/>
      <c r="AS141" s="1636"/>
      <c r="AT141" s="1636"/>
      <c r="AU141" s="1636"/>
      <c r="AV141" s="1636"/>
      <c r="AW141" s="1636"/>
      <c r="AX141" s="1636"/>
      <c r="AY141" s="1636"/>
      <c r="AZ141" s="1636"/>
      <c r="BA141" s="1636"/>
      <c r="BB141" s="1636"/>
      <c r="BC141" s="1636"/>
      <c r="BD141" s="1636"/>
      <c r="BE141" s="1636"/>
      <c r="BF141" s="1636"/>
      <c r="BG141" s="1636"/>
      <c r="BH141" s="1636"/>
      <c r="BI141" s="1636"/>
      <c r="BJ141" s="1636"/>
      <c r="BK141" s="1636"/>
      <c r="BL141" s="1636"/>
      <c r="BM141" s="1636"/>
      <c r="BN141" s="1636"/>
      <c r="BO141" s="1636"/>
      <c r="BP141" s="1636"/>
      <c r="BQ141" s="1636"/>
      <c r="BR141" s="1636"/>
      <c r="BS141" s="1636"/>
      <c r="BT141" s="1636"/>
      <c r="BU141" s="1636"/>
      <c r="BV141" s="1636"/>
      <c r="BW141" s="1636"/>
      <c r="BX141" s="1636"/>
      <c r="BY141" s="1636"/>
      <c r="BZ141" s="1636"/>
      <c r="CA141" s="1636"/>
      <c r="CB141" s="1636"/>
      <c r="CC141" s="1636"/>
      <c r="CD141" s="1636"/>
      <c r="CE141" s="1636"/>
      <c r="CF141" s="1636"/>
      <c r="CG141" s="1636"/>
      <c r="CH141" s="4008"/>
      <c r="CI141" s="1636"/>
      <c r="CJ141" s="1636"/>
      <c r="CK141" s="1636"/>
      <c r="CL141" s="1636"/>
      <c r="CM141" s="1636"/>
      <c r="CN141" s="1636"/>
      <c r="CO141" s="1636"/>
      <c r="CP141" s="1636"/>
      <c r="CQ141" s="1636"/>
      <c r="CR141" s="1636"/>
      <c r="CS141" s="1636"/>
      <c r="CT141" s="1636"/>
      <c r="CU141" s="1636"/>
      <c r="CV141" s="1636"/>
      <c r="CW141" s="1636"/>
      <c r="CX141" s="1636"/>
      <c r="CY141" s="1636"/>
      <c r="CZ141" s="1636"/>
      <c r="DH141" s="1156">
        <v>14</v>
      </c>
    </row>
    <row customHeight="1" ht="28.5">
      <c r="P142" s="510"/>
      <c r="V142" s="2286"/>
      <c r="W142" s="2286"/>
      <c r="X142" s="2286"/>
      <c r="Y142" s="2286"/>
      <c r="Z142" s="2286"/>
      <c r="AA142" s="2286"/>
      <c r="AB142" s="2286"/>
      <c r="AC142" s="2286"/>
      <c r="AD142" s="2286"/>
      <c r="AE142" s="2286"/>
      <c r="AF142" s="2286"/>
      <c r="AG142" s="2286"/>
      <c r="AH142" s="2286"/>
      <c r="AI142" s="2286"/>
      <c r="AJ142" s="2286"/>
      <c r="AK142" s="2286"/>
      <c r="AL142" s="2286"/>
      <c r="AM142" s="2286"/>
      <c r="AN142" s="2286"/>
      <c r="AO142" s="2286"/>
      <c r="AP142" s="2386"/>
      <c r="AQ142" s="2386"/>
      <c r="AR142" s="2386"/>
      <c r="AS142" s="2386"/>
      <c r="AT142" s="2386"/>
      <c r="AU142" s="2386"/>
      <c r="AV142" s="2386"/>
      <c r="AW142" s="2386"/>
      <c r="AX142" s="2386"/>
      <c r="AY142" s="2386"/>
      <c r="AZ142" s="2386"/>
      <c r="BA142" s="2386"/>
      <c r="BB142" s="2386"/>
      <c r="BC142" s="2386"/>
      <c r="BD142" s="2386"/>
      <c r="BE142" s="2386"/>
      <c r="BF142" s="2386"/>
      <c r="BG142" s="2386"/>
      <c r="BH142" s="2386"/>
      <c r="BI142" s="2386"/>
      <c r="BJ142" s="2386"/>
      <c r="BK142" s="2386"/>
      <c r="BL142" s="2386"/>
      <c r="BM142" s="2386"/>
      <c r="BN142" s="2386"/>
      <c r="BO142" s="2386"/>
      <c r="BP142" s="2386"/>
      <c r="BQ142" s="2386"/>
      <c r="BR142" s="2386"/>
      <c r="BS142" s="2386"/>
      <c r="BT142" s="2386"/>
      <c r="BU142" s="2386"/>
      <c r="BV142" s="2386"/>
      <c r="BW142" s="2386"/>
      <c r="BX142" s="2386"/>
      <c r="BY142" s="2386"/>
      <c r="BZ142" s="2386"/>
      <c r="CA142" s="2386"/>
      <c r="CB142" s="2386"/>
      <c r="CC142" s="2386"/>
      <c r="CD142" s="2386"/>
      <c r="CE142" s="2386"/>
      <c r="CF142" s="2386"/>
      <c r="CG142" s="2386"/>
      <c r="CH142" s="4412"/>
      <c r="CI142" s="2386"/>
      <c r="CJ142" s="2386"/>
      <c r="CK142" s="2386"/>
      <c r="CL142" s="2386"/>
      <c r="CM142" s="2386"/>
      <c r="CN142" s="2386"/>
      <c r="CO142" s="2386"/>
      <c r="CP142" s="2386"/>
      <c r="CQ142" s="2386"/>
      <c r="CR142" s="2386"/>
      <c r="CS142" s="2386"/>
      <c r="CT142" s="2386"/>
      <c r="CU142" s="2386"/>
      <c r="CV142" s="2386"/>
      <c r="CW142" s="2386"/>
      <c r="CX142" s="2386"/>
      <c r="CY142" s="2386"/>
      <c r="CZ142" s="2386"/>
      <c r="DA142" s="2286"/>
      <c r="DB142" s="2286"/>
      <c r="DH142" s="1156">
        <v>27</v>
      </c>
    </row>
    <row customHeight="1" ht="18.75">
      <c r="P143" s="510"/>
      <c r="V143" s="2286"/>
      <c r="W143" s="2286"/>
      <c r="X143" s="2286"/>
      <c r="Y143" s="2286"/>
      <c r="Z143" s="2286"/>
      <c r="AA143" s="2286"/>
      <c r="AB143" s="2286"/>
      <c r="AC143" s="2286"/>
      <c r="AD143" s="2286"/>
      <c r="AE143" s="2286"/>
      <c r="AF143" s="2286"/>
      <c r="AG143" s="2286"/>
      <c r="AH143" s="2286"/>
      <c r="AI143" s="2286"/>
      <c r="AJ143" s="2286"/>
      <c r="AK143" s="2286"/>
      <c r="AL143" s="2286"/>
      <c r="AM143" s="2286"/>
      <c r="AN143" s="2286"/>
      <c r="AO143" s="2286"/>
      <c r="AP143" s="2386"/>
      <c r="AQ143" s="2386"/>
      <c r="AR143" s="2386"/>
      <c r="AS143" s="2386"/>
      <c r="AT143" s="2386"/>
      <c r="AU143" s="2386"/>
      <c r="AV143" s="2386"/>
      <c r="AW143" s="2386"/>
      <c r="AX143" s="2386"/>
      <c r="AY143" s="2386"/>
      <c r="AZ143" s="2386"/>
      <c r="BA143" s="2386"/>
      <c r="BB143" s="2386"/>
      <c r="BC143" s="2386"/>
      <c r="BD143" s="2386"/>
      <c r="BE143" s="2386"/>
      <c r="BF143" s="2386"/>
      <c r="BG143" s="2386"/>
      <c r="BH143" s="2386"/>
      <c r="BI143" s="2386"/>
      <c r="BJ143" s="2386"/>
      <c r="BK143" s="2386"/>
      <c r="BL143" s="2386"/>
      <c r="BM143" s="2386"/>
      <c r="BN143" s="2386"/>
      <c r="BO143" s="2386"/>
      <c r="BP143" s="2386"/>
      <c r="BQ143" s="2386"/>
      <c r="BR143" s="2386"/>
      <c r="BS143" s="2386"/>
      <c r="BT143" s="2386"/>
      <c r="BU143" s="2386"/>
      <c r="BV143" s="2386"/>
      <c r="BW143" s="2386"/>
      <c r="BX143" s="2386"/>
      <c r="BY143" s="2386"/>
      <c r="BZ143" s="2386"/>
      <c r="CA143" s="2386"/>
      <c r="CB143" s="2386"/>
      <c r="CC143" s="2386"/>
      <c r="CD143" s="2386"/>
      <c r="CE143" s="2386"/>
      <c r="CF143" s="2386"/>
      <c r="CG143" s="2386"/>
      <c r="CH143" s="4412"/>
      <c r="CI143" s="2386"/>
      <c r="CJ143" s="2386"/>
      <c r="CK143" s="2386"/>
      <c r="CL143" s="2386"/>
      <c r="CM143" s="2386"/>
      <c r="CN143" s="2386"/>
      <c r="CO143" s="2386"/>
      <c r="CP143" s="2386"/>
      <c r="CQ143" s="2386"/>
      <c r="CR143" s="2386"/>
      <c r="CS143" s="2386"/>
      <c r="CT143" s="2386"/>
      <c r="CU143" s="2386"/>
      <c r="CV143" s="2386"/>
      <c r="CW143" s="2386"/>
      <c r="CX143" s="2386"/>
      <c r="CY143" s="2386"/>
      <c r="CZ143" s="2386"/>
      <c r="DA143" s="2286"/>
      <c r="DB143" s="2286"/>
      <c r="DH143" s="1156">
        <v>18</v>
      </c>
    </row>
    <row customHeight="1" ht="22.5" hidden="1">
      <c r="A144" s="1156" t="s">
        <v>86</v>
      </c>
      <c r="B144" s="1156">
        <v>0</v>
      </c>
      <c r="C144" s="1156">
        <v>0</v>
      </c>
      <c r="D144" s="1156">
        <v>0</v>
      </c>
      <c r="E144" s="1156">
        <v>0</v>
      </c>
      <c r="F144" s="1156">
        <v>0</v>
      </c>
      <c r="G144" s="1156">
        <v>0</v>
      </c>
      <c r="H144" s="1156">
        <v>0</v>
      </c>
      <c r="I144" s="1156">
        <v>0</v>
      </c>
      <c r="J144" s="1156">
        <v>0</v>
      </c>
      <c r="K144" s="1156">
        <v>0</v>
      </c>
      <c r="L144" s="1156">
        <v>0</v>
      </c>
      <c r="M144" s="1328">
        <v>0</v>
      </c>
      <c r="N144" s="1329">
        <v>0</v>
      </c>
      <c r="O144" s="1329">
        <v>0</v>
      </c>
      <c r="P144" s="1329">
        <v>0</v>
      </c>
      <c r="Q144" s="1329">
        <v>0</v>
      </c>
      <c r="R144" s="345">
        <v>3</v>
      </c>
      <c r="S144" s="345">
        <v>3</v>
      </c>
      <c r="T144" s="345">
        <v>3</v>
      </c>
      <c r="U144" s="582">
        <v>12</v>
      </c>
      <c r="V144" s="1156">
        <v>31</v>
      </c>
      <c r="W144" s="1156">
        <v>0</v>
      </c>
      <c r="X144" s="1156">
        <v>0</v>
      </c>
      <c r="Y144" s="1156">
        <v>0</v>
      </c>
      <c r="Z144" s="1156">
        <v>0</v>
      </c>
      <c r="AA144" s="1156">
        <v>0</v>
      </c>
      <c r="AB144" s="1156">
        <v>0</v>
      </c>
      <c r="AC144" s="1156">
        <v>0</v>
      </c>
      <c r="AD144" s="1156">
        <v>0</v>
      </c>
      <c r="AE144" s="1156">
        <v>0</v>
      </c>
      <c r="AF144" s="1156">
        <v>0</v>
      </c>
      <c r="AG144" s="1156">
        <v>21</v>
      </c>
      <c r="AH144" s="1156">
        <v>21</v>
      </c>
      <c r="AI144" s="1156">
        <v>21</v>
      </c>
      <c r="AJ144" s="1156">
        <v>21</v>
      </c>
      <c r="AK144" s="1156">
        <v>21</v>
      </c>
      <c r="AL144" s="1156">
        <v>11</v>
      </c>
      <c r="AM144" s="1156">
        <v>3</v>
      </c>
      <c r="AN144" s="1156">
        <v>11</v>
      </c>
      <c r="AO144" s="1156">
        <v>8</v>
      </c>
      <c r="AP144" s="1636">
        <v>0</v>
      </c>
      <c r="AQ144" s="1636">
        <v>0</v>
      </c>
      <c r="AR144" s="1636">
        <v>0</v>
      </c>
      <c r="AS144" s="1636">
        <v>0</v>
      </c>
      <c r="AT144" s="1636">
        <v>0</v>
      </c>
      <c r="AU144" s="1636">
        <v>0</v>
      </c>
      <c r="AV144" s="1636">
        <v>0</v>
      </c>
      <c r="AW144" s="1636">
        <v>0</v>
      </c>
      <c r="AX144" s="1636">
        <v>0</v>
      </c>
      <c r="AY144" s="1636">
        <v>0</v>
      </c>
      <c r="AZ144" s="1636">
        <v>0</v>
      </c>
      <c r="BA144" s="1636">
        <v>0</v>
      </c>
      <c r="BB144" s="1636">
        <v>0</v>
      </c>
      <c r="BC144" s="1636">
        <v>0</v>
      </c>
      <c r="BD144" s="1636">
        <v>0</v>
      </c>
      <c r="BE144" s="1636">
        <v>0</v>
      </c>
      <c r="BF144" s="1636">
        <v>0</v>
      </c>
      <c r="BG144" s="1636">
        <v>0</v>
      </c>
      <c r="BH144" s="1636">
        <v>0</v>
      </c>
      <c r="BI144" s="1636">
        <v>0</v>
      </c>
      <c r="BJ144" s="1636">
        <v>0</v>
      </c>
      <c r="BK144" s="1636">
        <v>0</v>
      </c>
      <c r="BL144" s="1636">
        <v>0</v>
      </c>
      <c r="BM144" s="1636">
        <v>0</v>
      </c>
      <c r="BN144" s="1636">
        <v>0</v>
      </c>
      <c r="BO144" s="1636">
        <v>0</v>
      </c>
      <c r="BP144" s="1636">
        <v>0</v>
      </c>
      <c r="BQ144" s="1636">
        <v>0</v>
      </c>
      <c r="BR144" s="1636">
        <v>0</v>
      </c>
      <c r="BS144" s="1636">
        <v>0</v>
      </c>
      <c r="BT144" s="1636">
        <v>0</v>
      </c>
      <c r="BU144" s="1636">
        <v>0</v>
      </c>
      <c r="BV144" s="1636">
        <v>0</v>
      </c>
      <c r="BW144" s="1636">
        <v>0</v>
      </c>
      <c r="BX144" s="1636">
        <v>0</v>
      </c>
      <c r="BY144" s="1636">
        <v>0</v>
      </c>
      <c r="BZ144" s="1636">
        <v>0</v>
      </c>
      <c r="CA144" s="1636">
        <v>0</v>
      </c>
      <c r="CB144" s="1636">
        <v>0</v>
      </c>
      <c r="CC144" s="1636">
        <v>0</v>
      </c>
      <c r="CD144" s="1636">
        <v>0</v>
      </c>
      <c r="CE144" s="1636">
        <v>0</v>
      </c>
      <c r="CF144" s="1636">
        <v>0</v>
      </c>
      <c r="CG144" s="1636">
        <v>0</v>
      </c>
      <c r="CH144" s="4008">
        <v>0</v>
      </c>
      <c r="CI144" s="1636">
        <v>0</v>
      </c>
      <c r="CJ144" s="1636">
        <v>0</v>
      </c>
      <c r="CK144" s="1636">
        <v>0</v>
      </c>
      <c r="CL144" s="1636">
        <v>0</v>
      </c>
      <c r="CM144" s="1636">
        <v>0</v>
      </c>
      <c r="CN144" s="1636">
        <v>0</v>
      </c>
      <c r="CO144" s="1636">
        <v>0</v>
      </c>
      <c r="CP144" s="1636">
        <v>0</v>
      </c>
      <c r="CQ144" s="1636">
        <v>0</v>
      </c>
      <c r="CR144" s="1636">
        <v>0</v>
      </c>
      <c r="CS144" s="1636">
        <v>0</v>
      </c>
      <c r="CT144" s="1636">
        <v>0</v>
      </c>
      <c r="CU144" s="1636">
        <v>0</v>
      </c>
      <c r="CV144" s="1636">
        <v>0</v>
      </c>
      <c r="CW144" s="1636">
        <v>0</v>
      </c>
      <c r="CX144" s="1636">
        <v>0</v>
      </c>
      <c r="CY144" s="1636">
        <v>0</v>
      </c>
      <c r="CZ144" s="1636">
        <v>0</v>
      </c>
      <c r="DA144" s="1156">
        <v>4</v>
      </c>
      <c r="DB144" s="1156">
        <v>115</v>
      </c>
      <c r="DC144" s="512">
        <v>10</v>
      </c>
      <c r="DD144" s="512">
        <v>10</v>
      </c>
      <c r="DE144" s="512">
        <v>10</v>
      </c>
      <c r="DF144" s="512">
        <v>10</v>
      </c>
      <c r="DG144" s="512">
        <v>10</v>
      </c>
      <c r="DH144" s="1156">
        <v>23</v>
      </c>
    </row>
  </sheetData>
  <sheetProtection formatColumns="0" formatRows="0" autoFilter="0" sort="0" insertRows="0" insertColumns="1" deleteRows="0" deleteColumns="0"/>
  <mergeCells count="635">
    <mergeCell ref="V143:DB143"/>
    <mergeCell ref="U39:V39"/>
    <mergeCell ref="X39:AE39"/>
    <mergeCell ref="AG39:AN39"/>
    <mergeCell ref="U38:V38"/>
    <mergeCell ref="X38:AE38"/>
    <mergeCell ref="AG38:AN38"/>
    <mergeCell ref="AL55:AL58"/>
    <mergeCell ref="AM55:AM58"/>
    <mergeCell ref="AN55:AN58"/>
    <mergeCell ref="AO55:AO58"/>
    <mergeCell ref="V142:DB142"/>
    <mergeCell ref="DB42:DB47"/>
    <mergeCell ref="DB56:DB59"/>
    <mergeCell ref="V139:DB139"/>
    <mergeCell ref="V140:DB140"/>
    <mergeCell ref="Y44:AB44"/>
    <mergeCell ref="Y45:Y47"/>
    <mergeCell ref="Z45:AB45"/>
    <mergeCell ref="AA46:AB46"/>
    <mergeCell ref="Z46:Z47"/>
    <mergeCell ref="AC46:AC47"/>
    <mergeCell ref="AD46:AE47"/>
    <mergeCell ref="AC44:AE45"/>
    <mergeCell ref="AH44:AK44"/>
    <mergeCell ref="AL44:AN45"/>
    <mergeCell ref="AH45:AH47"/>
    <mergeCell ref="X53:AF53"/>
    <mergeCell ref="AG53:DA53"/>
    <mergeCell ref="AI45:AK45"/>
    <mergeCell ref="AI46:AI47"/>
    <mergeCell ref="AJ46:AK46"/>
    <mergeCell ref="AL46:AL47"/>
    <mergeCell ref="AM46:AN47"/>
    <mergeCell ref="DA43:DA47"/>
    <mergeCell ref="X44:X47"/>
    <mergeCell ref="AG44:AG47"/>
    <mergeCell ref="AC55:AC58"/>
    <mergeCell ref="AE55:AE58"/>
    <mergeCell ref="AD55:AD58"/>
    <mergeCell ref="E49:E74"/>
    <mergeCell ref="X49:AF49"/>
    <mergeCell ref="AG49:DA49"/>
    <mergeCell ref="F50:F73"/>
    <mergeCell ref="X50:AF50"/>
    <mergeCell ref="AG50:DA50"/>
    <mergeCell ref="G51:G72"/>
    <mergeCell ref="X51:AF51"/>
    <mergeCell ref="AG51:DA51"/>
    <mergeCell ref="H52:H61"/>
    <mergeCell ref="X52:AF52"/>
    <mergeCell ref="AG52:DA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DA54"/>
    <mergeCell ref="K55:K58"/>
    <mergeCell ref="AD48:AE48"/>
    <mergeCell ref="AM48:AN48"/>
    <mergeCell ref="X41:AF41"/>
    <mergeCell ref="AG41:AO41"/>
    <mergeCell ref="U42:DA42"/>
    <mergeCell ref="U43:U47"/>
    <mergeCell ref="V43:V47"/>
    <mergeCell ref="X43:AE43"/>
    <mergeCell ref="AF43:AF47"/>
    <mergeCell ref="AG43:AN43"/>
    <mergeCell ref="AO43:AO47"/>
    <mergeCell ref="DB9:DB12"/>
    <mergeCell ref="J7:J12"/>
    <mergeCell ref="R7:R12"/>
    <mergeCell ref="X7:AF7"/>
    <mergeCell ref="AG7:DA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DA2"/>
    <mergeCell ref="F3:F16"/>
    <mergeCell ref="X3:AF3"/>
    <mergeCell ref="AG3:DA3"/>
    <mergeCell ref="G4:G15"/>
    <mergeCell ref="X4:AF4"/>
    <mergeCell ref="AG4:DA4"/>
    <mergeCell ref="H5:H14"/>
    <mergeCell ref="X5:AF5"/>
    <mergeCell ref="AG5:DA5"/>
    <mergeCell ref="I6:I13"/>
    <mergeCell ref="Q6:Q13"/>
    <mergeCell ref="X6:AF6"/>
    <mergeCell ref="AG6:DA6"/>
    <mergeCell ref="DB82:DB85"/>
    <mergeCell ref="J80:J85"/>
    <mergeCell ref="R80:R85"/>
    <mergeCell ref="X80:AF80"/>
    <mergeCell ref="AG80:DA80"/>
    <mergeCell ref="S81:S84"/>
    <mergeCell ref="K81:K84"/>
    <mergeCell ref="L82:L83"/>
    <mergeCell ref="AC81:AC84"/>
    <mergeCell ref="AE81:AE84"/>
    <mergeCell ref="AD81:AD84"/>
    <mergeCell ref="AF81:AF84"/>
    <mergeCell ref="AL81:AL84"/>
    <mergeCell ref="AM81:AM84"/>
    <mergeCell ref="AN81:AN84"/>
    <mergeCell ref="AO81:AO84"/>
    <mergeCell ref="E75:E100"/>
    <mergeCell ref="X75:AF75"/>
    <mergeCell ref="AG75:DA75"/>
    <mergeCell ref="F76:F99"/>
    <mergeCell ref="X76:AF76"/>
    <mergeCell ref="AG76:DA76"/>
    <mergeCell ref="G77:G98"/>
    <mergeCell ref="X77:AF77"/>
    <mergeCell ref="AG77:DA77"/>
    <mergeCell ref="H78:H87"/>
    <mergeCell ref="X78:AF78"/>
    <mergeCell ref="AG78:DA78"/>
    <mergeCell ref="I79:I86"/>
    <mergeCell ref="Q79:Q86"/>
    <mergeCell ref="X79:AF79"/>
    <mergeCell ref="AG79:DA79"/>
    <mergeCell ref="DB108:DB111"/>
    <mergeCell ref="J106:J111"/>
    <mergeCell ref="R106:R111"/>
    <mergeCell ref="X106:AF106"/>
    <mergeCell ref="AG106:DA106"/>
    <mergeCell ref="S107:S110"/>
    <mergeCell ref="K107:K110"/>
    <mergeCell ref="L108:L109"/>
    <mergeCell ref="AC107:AC110"/>
    <mergeCell ref="AE107:AE110"/>
    <mergeCell ref="AD107:AD110"/>
    <mergeCell ref="AF107:AF110"/>
    <mergeCell ref="AL107:AL110"/>
    <mergeCell ref="AM107:AM110"/>
    <mergeCell ref="AN107:AN110"/>
    <mergeCell ref="AO107:AO110"/>
    <mergeCell ref="E101:E136"/>
    <mergeCell ref="X101:AF101"/>
    <mergeCell ref="AG101:DA101"/>
    <mergeCell ref="F102:F135"/>
    <mergeCell ref="X102:AF102"/>
    <mergeCell ref="AG102:DA102"/>
    <mergeCell ref="G103:G134"/>
    <mergeCell ref="X103:AF103"/>
    <mergeCell ref="AG103:DA103"/>
    <mergeCell ref="H104:H113"/>
    <mergeCell ref="X104:AF104"/>
    <mergeCell ref="AG104:DA104"/>
    <mergeCell ref="I105:I112"/>
    <mergeCell ref="Q105:Q112"/>
    <mergeCell ref="X105:AF105"/>
    <mergeCell ref="AG105:DA105"/>
    <mergeCell ref="DB66:DB69"/>
    <mergeCell ref="J64:J69"/>
    <mergeCell ref="R64:R69"/>
    <mergeCell ref="X64:AF64"/>
    <mergeCell ref="AG64:DA64"/>
    <mergeCell ref="S65:S68"/>
    <mergeCell ref="K65:K68"/>
    <mergeCell ref="L66:L67"/>
    <mergeCell ref="AC65:AC68"/>
    <mergeCell ref="AE65:AE68"/>
    <mergeCell ref="AD65:AD68"/>
    <mergeCell ref="AF65:AF68"/>
    <mergeCell ref="AL65:AL68"/>
    <mergeCell ref="AM65:AM68"/>
    <mergeCell ref="AN65:AN68"/>
    <mergeCell ref="AO65:AO68"/>
    <mergeCell ref="H62:H71"/>
    <mergeCell ref="X62:AF62"/>
    <mergeCell ref="AG62:DA62"/>
    <mergeCell ref="I63:I70"/>
    <mergeCell ref="Q63:Q70"/>
    <mergeCell ref="X63:AF63"/>
    <mergeCell ref="AG63:DA63"/>
    <mergeCell ref="DB92:DB95"/>
    <mergeCell ref="J90:J95"/>
    <mergeCell ref="R90:R95"/>
    <mergeCell ref="X90:AF90"/>
    <mergeCell ref="AG90:DA90"/>
    <mergeCell ref="S91:S94"/>
    <mergeCell ref="K91:K94"/>
    <mergeCell ref="L92:L93"/>
    <mergeCell ref="AC91:AC94"/>
    <mergeCell ref="AE91:AE94"/>
    <mergeCell ref="AD91:AD94"/>
    <mergeCell ref="AF91:AF94"/>
    <mergeCell ref="AL91:AL94"/>
    <mergeCell ref="AM91:AM94"/>
    <mergeCell ref="AN91:AN94"/>
    <mergeCell ref="AO91:AO94"/>
    <mergeCell ref="H88:H97"/>
    <mergeCell ref="X88:AF88"/>
    <mergeCell ref="AG88:DA88"/>
    <mergeCell ref="I89:I96"/>
    <mergeCell ref="Q89:Q96"/>
    <mergeCell ref="X89:AF89"/>
    <mergeCell ref="AG89:DA89"/>
    <mergeCell ref="DB118:DB121"/>
    <mergeCell ref="J116:J121"/>
    <mergeCell ref="R116:R121"/>
    <mergeCell ref="X116:AF116"/>
    <mergeCell ref="AG116:DA116"/>
    <mergeCell ref="S117:S120"/>
    <mergeCell ref="K117:K120"/>
    <mergeCell ref="L118:L119"/>
    <mergeCell ref="AC117:AC120"/>
    <mergeCell ref="AE117:AE120"/>
    <mergeCell ref="AD117:AD120"/>
    <mergeCell ref="AF117:AF120"/>
    <mergeCell ref="AL117:AL120"/>
    <mergeCell ref="AM117:AM120"/>
    <mergeCell ref="AN117:AN120"/>
    <mergeCell ref="AO117:AO120"/>
    <mergeCell ref="H114:H123"/>
    <mergeCell ref="X114:AF114"/>
    <mergeCell ref="AG114:DA114"/>
    <mergeCell ref="I115:I122"/>
    <mergeCell ref="Q115:Q122"/>
    <mergeCell ref="X115:AF115"/>
    <mergeCell ref="AG115:DA115"/>
    <mergeCell ref="DB128:DB131"/>
    <mergeCell ref="J126:J131"/>
    <mergeCell ref="R126:R131"/>
    <mergeCell ref="X126:AF126"/>
    <mergeCell ref="AG126:DA126"/>
    <mergeCell ref="S127:S130"/>
    <mergeCell ref="K127:K130"/>
    <mergeCell ref="L128:L129"/>
    <mergeCell ref="AC127:AC130"/>
    <mergeCell ref="AE127:AE130"/>
    <mergeCell ref="AD127:AD130"/>
    <mergeCell ref="AF127:AF130"/>
    <mergeCell ref="AL127:AL130"/>
    <mergeCell ref="AM127:AM130"/>
    <mergeCell ref="AN127:AN130"/>
    <mergeCell ref="AO127:AO130"/>
    <mergeCell ref="H124:H133"/>
    <mergeCell ref="X124:AF124"/>
    <mergeCell ref="AG124:DA124"/>
    <mergeCell ref="I125:I132"/>
    <mergeCell ref="Q125:Q132"/>
    <mergeCell ref="X125:AF125"/>
    <mergeCell ref="AG125:DA125"/>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U65:AU68"/>
    <mergeCell ref="AV65:AV68"/>
    <mergeCell ref="AW65:AW68"/>
    <mergeCell ref="AX65:AX68"/>
    <mergeCell ref="AU81:AU84"/>
    <mergeCell ref="AV81:AV84"/>
    <mergeCell ref="AW81:AW84"/>
    <mergeCell ref="AX81:AX84"/>
    <mergeCell ref="AU91:AU94"/>
    <mergeCell ref="AV91:AV94"/>
    <mergeCell ref="AW91:AW94"/>
    <mergeCell ref="AX91:AX94"/>
    <mergeCell ref="AU107:AU110"/>
    <mergeCell ref="AV107:AV110"/>
    <mergeCell ref="AW107:AW110"/>
    <mergeCell ref="AX107:AX110"/>
    <mergeCell ref="AU117:AU120"/>
    <mergeCell ref="AV117:AV120"/>
    <mergeCell ref="AW117:AW120"/>
    <mergeCell ref="AX117:AX120"/>
    <mergeCell ref="AU127:AU130"/>
    <mergeCell ref="AV127:AV130"/>
    <mergeCell ref="AW127:AW130"/>
    <mergeCell ref="AX127:AX130"/>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 ref="BD65:BD68"/>
    <mergeCell ref="BE65:BE68"/>
    <mergeCell ref="BF65:BF68"/>
    <mergeCell ref="BG65:BG68"/>
    <mergeCell ref="BD81:BD84"/>
    <mergeCell ref="BE81:BE84"/>
    <mergeCell ref="BF81:BF84"/>
    <mergeCell ref="BG81:BG84"/>
    <mergeCell ref="BD91:BD94"/>
    <mergeCell ref="BE91:BE94"/>
    <mergeCell ref="BF91:BF94"/>
    <mergeCell ref="BG91:BG94"/>
    <mergeCell ref="BD107:BD110"/>
    <mergeCell ref="BE107:BE110"/>
    <mergeCell ref="BF107:BF110"/>
    <mergeCell ref="BG107:BG110"/>
    <mergeCell ref="BD117:BD120"/>
    <mergeCell ref="BE117:BE120"/>
    <mergeCell ref="BF117:BF120"/>
    <mergeCell ref="BG117:BG120"/>
    <mergeCell ref="BD127:BD130"/>
    <mergeCell ref="BE127:BE130"/>
    <mergeCell ref="BF127:BF130"/>
    <mergeCell ref="BG127:BG130"/>
    <mergeCell ref="BH39:BO39"/>
    <mergeCell ref="BH38:BO38"/>
    <mergeCell ref="BI44:BL44"/>
    <mergeCell ref="BI45:BI47"/>
    <mergeCell ref="BJ45:BL45"/>
    <mergeCell ref="BK46:BL46"/>
    <mergeCell ref="BJ46:BJ47"/>
    <mergeCell ref="BM46:BM47"/>
    <mergeCell ref="BN46:BO47"/>
    <mergeCell ref="BM44:BO45"/>
    <mergeCell ref="BM8:BM11"/>
    <mergeCell ref="BN8:BN11"/>
    <mergeCell ref="BO8:BO11"/>
    <mergeCell ref="BP8:BP11"/>
    <mergeCell ref="BH33:BO33"/>
    <mergeCell ref="BH34:BO34"/>
    <mergeCell ref="BH35:BO35"/>
    <mergeCell ref="BH36:BO36"/>
    <mergeCell ref="BH41:BP41"/>
    <mergeCell ref="BH43:BO43"/>
    <mergeCell ref="BP43:BP47"/>
    <mergeCell ref="BH44:BH47"/>
    <mergeCell ref="BN48:BO48"/>
    <mergeCell ref="BM55:BM58"/>
    <mergeCell ref="BN55:BN58"/>
    <mergeCell ref="BO55:BO58"/>
    <mergeCell ref="BP55:BP58"/>
    <mergeCell ref="BM65:BM68"/>
    <mergeCell ref="BN65:BN68"/>
    <mergeCell ref="BO65:BO68"/>
    <mergeCell ref="BP65:BP68"/>
    <mergeCell ref="BM81:BM84"/>
    <mergeCell ref="BN81:BN84"/>
    <mergeCell ref="BO81:BO84"/>
    <mergeCell ref="BP81:BP84"/>
    <mergeCell ref="BM91:BM94"/>
    <mergeCell ref="BN91:BN94"/>
    <mergeCell ref="BO91:BO94"/>
    <mergeCell ref="BP91:BP94"/>
    <mergeCell ref="BM107:BM110"/>
    <mergeCell ref="BN107:BN110"/>
    <mergeCell ref="BO107:BO110"/>
    <mergeCell ref="BP107:BP110"/>
    <mergeCell ref="BM117:BM120"/>
    <mergeCell ref="BN117:BN120"/>
    <mergeCell ref="BO117:BO120"/>
    <mergeCell ref="BP117:BP120"/>
    <mergeCell ref="BM127:BM130"/>
    <mergeCell ref="BN127:BN130"/>
    <mergeCell ref="BO127:BO130"/>
    <mergeCell ref="BP127:BP130"/>
    <mergeCell ref="BQ39:BX39"/>
    <mergeCell ref="BQ38:BX38"/>
    <mergeCell ref="BR44:BU44"/>
    <mergeCell ref="BR45:BR47"/>
    <mergeCell ref="BS45:BU45"/>
    <mergeCell ref="BT46:BU46"/>
    <mergeCell ref="BS46:BS47"/>
    <mergeCell ref="BV46:BV47"/>
    <mergeCell ref="BW46:BX47"/>
    <mergeCell ref="BV44:BX45"/>
    <mergeCell ref="BV8:BV11"/>
    <mergeCell ref="BW8:BW11"/>
    <mergeCell ref="BX8:BX11"/>
    <mergeCell ref="BY8:BY11"/>
    <mergeCell ref="BQ33:BX33"/>
    <mergeCell ref="BQ34:BX34"/>
    <mergeCell ref="BQ35:BX35"/>
    <mergeCell ref="BQ36:BX36"/>
    <mergeCell ref="BQ41:BY41"/>
    <mergeCell ref="BQ43:BX43"/>
    <mergeCell ref="BY43:BY47"/>
    <mergeCell ref="BQ44:BQ47"/>
    <mergeCell ref="BW48:BX48"/>
    <mergeCell ref="BV55:BV58"/>
    <mergeCell ref="BW55:BW58"/>
    <mergeCell ref="BX55:BX58"/>
    <mergeCell ref="BY55:BY58"/>
    <mergeCell ref="BV65:BV68"/>
    <mergeCell ref="BW65:BW68"/>
    <mergeCell ref="BX65:BX68"/>
    <mergeCell ref="BY65:BY68"/>
    <mergeCell ref="BV81:BV84"/>
    <mergeCell ref="BW81:BW84"/>
    <mergeCell ref="BX81:BX84"/>
    <mergeCell ref="BY81:BY84"/>
    <mergeCell ref="BV91:BV94"/>
    <mergeCell ref="BW91:BW94"/>
    <mergeCell ref="BX91:BX94"/>
    <mergeCell ref="BY91:BY94"/>
    <mergeCell ref="BV107:BV110"/>
    <mergeCell ref="BW107:BW110"/>
    <mergeCell ref="BX107:BX110"/>
    <mergeCell ref="BY107:BY110"/>
    <mergeCell ref="BV117:BV120"/>
    <mergeCell ref="BW117:BW120"/>
    <mergeCell ref="BX117:BX120"/>
    <mergeCell ref="BY117:BY120"/>
    <mergeCell ref="BV127:BV130"/>
    <mergeCell ref="BW127:BW130"/>
    <mergeCell ref="BX127:BX130"/>
    <mergeCell ref="BY127:BY130"/>
    <mergeCell ref="BZ39:CG39"/>
    <mergeCell ref="BZ38:CG38"/>
    <mergeCell ref="CA44:CD44"/>
    <mergeCell ref="CA45:CA47"/>
    <mergeCell ref="CB45:CD45"/>
    <mergeCell ref="CC46:CD46"/>
    <mergeCell ref="CB46:CB47"/>
    <mergeCell ref="CE46:CE47"/>
    <mergeCell ref="CF46:CG47"/>
    <mergeCell ref="CE44:CG45"/>
    <mergeCell ref="CE8:CE11"/>
    <mergeCell ref="CF8:CF11"/>
    <mergeCell ref="CG8:CG11"/>
    <mergeCell ref="CH8:CH11"/>
    <mergeCell ref="BZ33:CG33"/>
    <mergeCell ref="BZ34:CG34"/>
    <mergeCell ref="BZ35:CG35"/>
    <mergeCell ref="BZ36:CG36"/>
    <mergeCell ref="BZ41:CH41"/>
    <mergeCell ref="BZ43:CG43"/>
    <mergeCell ref="CH43:CH47"/>
    <mergeCell ref="BZ44:BZ47"/>
    <mergeCell ref="CF48:CG48"/>
    <mergeCell ref="CE55:CE58"/>
    <mergeCell ref="CF55:CF58"/>
    <mergeCell ref="CG55:CG58"/>
    <mergeCell ref="CH55:CH58"/>
    <mergeCell ref="CE65:CE68"/>
    <mergeCell ref="CF65:CF68"/>
    <mergeCell ref="CG65:CG68"/>
    <mergeCell ref="CH65:CH68"/>
    <mergeCell ref="CE81:CE84"/>
    <mergeCell ref="CF81:CF84"/>
    <mergeCell ref="CG81:CG84"/>
    <mergeCell ref="CH81:CH84"/>
    <mergeCell ref="CE91:CE94"/>
    <mergeCell ref="CF91:CF94"/>
    <mergeCell ref="CG91:CG94"/>
    <mergeCell ref="CH91:CH94"/>
    <mergeCell ref="CE107:CE110"/>
    <mergeCell ref="CF107:CF110"/>
    <mergeCell ref="CG107:CG110"/>
    <mergeCell ref="CH107:CH110"/>
    <mergeCell ref="CE117:CE120"/>
    <mergeCell ref="CF117:CF120"/>
    <mergeCell ref="CG117:CG120"/>
    <mergeCell ref="CH117:CH120"/>
    <mergeCell ref="CE127:CE130"/>
    <mergeCell ref="CF127:CF130"/>
    <mergeCell ref="CG127:CG130"/>
    <mergeCell ref="CH127:CH130"/>
    <mergeCell ref="CI39:CP39"/>
    <mergeCell ref="CI38:CP38"/>
    <mergeCell ref="CJ44:CM44"/>
    <mergeCell ref="CJ45:CJ47"/>
    <mergeCell ref="CK45:CM45"/>
    <mergeCell ref="CL46:CM46"/>
    <mergeCell ref="CK46:CK47"/>
    <mergeCell ref="CN46:CN47"/>
    <mergeCell ref="CO46:CP47"/>
    <mergeCell ref="CN44:CP45"/>
    <mergeCell ref="CN8:CN11"/>
    <mergeCell ref="CO8:CO11"/>
    <mergeCell ref="CP8:CP11"/>
    <mergeCell ref="CQ8:CQ11"/>
    <mergeCell ref="CI33:CP33"/>
    <mergeCell ref="CI34:CP34"/>
    <mergeCell ref="CI35:CP35"/>
    <mergeCell ref="CI36:CP36"/>
    <mergeCell ref="CI41:CQ41"/>
    <mergeCell ref="CI43:CP43"/>
    <mergeCell ref="CQ43:CQ47"/>
    <mergeCell ref="CI44:CI47"/>
    <mergeCell ref="CO48:CP48"/>
    <mergeCell ref="CN55:CN58"/>
    <mergeCell ref="CO55:CO58"/>
    <mergeCell ref="CP55:CP58"/>
    <mergeCell ref="CQ55:CQ58"/>
    <mergeCell ref="CN65:CN68"/>
    <mergeCell ref="CO65:CO68"/>
    <mergeCell ref="CP65:CP68"/>
    <mergeCell ref="CQ65:CQ68"/>
    <mergeCell ref="CN81:CN84"/>
    <mergeCell ref="CO81:CO84"/>
    <mergeCell ref="CP81:CP84"/>
    <mergeCell ref="CQ81:CQ84"/>
    <mergeCell ref="CN91:CN94"/>
    <mergeCell ref="CO91:CO94"/>
    <mergeCell ref="CP91:CP94"/>
    <mergeCell ref="CQ91:CQ94"/>
    <mergeCell ref="CN107:CN110"/>
    <mergeCell ref="CO107:CO110"/>
    <mergeCell ref="CP107:CP110"/>
    <mergeCell ref="CQ107:CQ110"/>
    <mergeCell ref="CN117:CN120"/>
    <mergeCell ref="CO117:CO120"/>
    <mergeCell ref="CP117:CP120"/>
    <mergeCell ref="CQ117:CQ120"/>
    <mergeCell ref="CN127:CN130"/>
    <mergeCell ref="CO127:CO130"/>
    <mergeCell ref="CP127:CP130"/>
    <mergeCell ref="CQ127:CQ130"/>
    <mergeCell ref="CR39:CY39"/>
    <mergeCell ref="CR38:CY38"/>
    <mergeCell ref="CS44:CV44"/>
    <mergeCell ref="CS45:CS47"/>
    <mergeCell ref="CT45:CV45"/>
    <mergeCell ref="CU46:CV46"/>
    <mergeCell ref="CT46:CT47"/>
    <mergeCell ref="CW46:CW47"/>
    <mergeCell ref="CX46:CY47"/>
    <mergeCell ref="CW44:CY45"/>
    <mergeCell ref="CW8:CW11"/>
    <mergeCell ref="CX8:CX11"/>
    <mergeCell ref="CY8:CY11"/>
    <mergeCell ref="CZ8:CZ11"/>
    <mergeCell ref="CR33:CY33"/>
    <mergeCell ref="CR34:CY34"/>
    <mergeCell ref="CR35:CY35"/>
    <mergeCell ref="CR36:CY36"/>
    <mergeCell ref="CR41:CZ41"/>
    <mergeCell ref="CR43:CY43"/>
    <mergeCell ref="CZ43:CZ47"/>
    <mergeCell ref="CR44:CR47"/>
    <mergeCell ref="CX48:CY48"/>
    <mergeCell ref="CW55:CW58"/>
    <mergeCell ref="CX55:CX58"/>
    <mergeCell ref="CY55:CY58"/>
    <mergeCell ref="CZ55:CZ58"/>
    <mergeCell ref="CW65:CW68"/>
    <mergeCell ref="CX65:CX68"/>
    <mergeCell ref="CY65:CY68"/>
    <mergeCell ref="CZ65:CZ68"/>
    <mergeCell ref="CW81:CW84"/>
    <mergeCell ref="CX81:CX84"/>
    <mergeCell ref="CY81:CY84"/>
    <mergeCell ref="CZ81:CZ84"/>
    <mergeCell ref="CW91:CW94"/>
    <mergeCell ref="CX91:CX94"/>
    <mergeCell ref="CY91:CY94"/>
    <mergeCell ref="CZ91:CZ94"/>
    <mergeCell ref="CW107:CW110"/>
    <mergeCell ref="CX107:CX110"/>
    <mergeCell ref="CY107:CY110"/>
    <mergeCell ref="CZ107:CZ110"/>
    <mergeCell ref="CW117:CW120"/>
    <mergeCell ref="CX117:CX120"/>
    <mergeCell ref="CY117:CY120"/>
    <mergeCell ref="CZ117:CZ120"/>
    <mergeCell ref="CW127:CW130"/>
    <mergeCell ref="CX127:CX130"/>
    <mergeCell ref="CY127:CY130"/>
    <mergeCell ref="CZ127:CZ130"/>
  </mergeCells>
  <dataValidations count="8">
    <dataValidation type="list" allowBlank="1" showInputMessage="1" showErrorMessage="1" errorTitle="Ошибка" error="Выберите значение из списка" sqref="V65664 V131200 V196736 V262272 V327808 V393344 V458880 V524416 V589952 V655488 V721024 V786560 V852096 V917632 V983168">
      <formula1>kind_of_heat_transfer</formula1>
    </dataValidation>
    <dataValidation type="list" allowBlank="1" showInputMessage="1" showErrorMessage="1" errorTitle="Ошибка" error="Выберите значение из списка" sqref="X983166:Z983166 X65662:Z65662 X131198:Z131198 X196734:Z196734 X262270:Z262270 X327806:Z327806 X393342:Z393342 X458878:Z458878 X524414:Z524414 X589950:Z589950 X655486:Z655486 X721022:Z721022 X786558:Z786558 X852094:Z852094 X917630:Z917630 AG983166:AI983166 AG65662:AI65662 AG131198:AI131198 AG196734:AI196734 AG262270:AI262270 AG327806:AI327806 AG393342:AI393342 AG458878:AI458878 AG524414:AI524414 AG589950:AI589950 AG655486:AI655486 AG721022:AI721022 AG786558:AI786558 AG852094:AI852094 AG917630:AI917630">
      <formula1>kind_of_scheme_in</formula1>
    </dataValidation>
    <dataValidation type="list" allowBlank="1" showInputMessage="1" errorTitle="Ошибка" error="Выберите значение из списка" prompt="Выберите значение из списка" sqref="X983167:DA983167 X65663:DA65663 X131199:DA131199 X196735:DA196735 X262271:DA262271 X327807:DA327807 X393343:DA393343 X458879:DA458879 X524415:DA524415 X589951:DA589951 X655487:DA655487 X721023:DA721023 X786559:DA786559 X852095:DA852095 X917631:DA917631">
      <formula1>kind_of_cons</formula1>
    </dataValidation>
    <dataValidation allowBlank="1" sqref="U131202:DB131208 U196738:DB196744 U262274:DB262280 U327810:DB327816 U393346:DB393352 U458882:DB458888 U524418:DB524424 U589954:DB589960 U655490:DB655496 U721026:DB721032 U786562:DB786568 U852098:DB852104 U917634:DB917640 U983170:DB983176 U65666:DB65672"/>
    <dataValidation type="textLength" operator="lessThanOrEqual" allowBlank="1" showInputMessage="1" showErrorMessage="1" errorTitle="Ошибка" error="Допускается ввод не более 900 символов!" sqref="DB65658:DB65665 DB131194:DB131201 DB196730:DB196737 DB262266:DB262273 DB327802:DB327809 DB393338:DB393345 DB458874:DB458881 DB524410:DB524417 DB589946:DB589953 DB655482:DB655489 DB721018:DB721025 DB786554:DB786561 DB852090:DB852097 DB917626:DB917633 DB983162:DB98316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64 AC131200 AC196736 AC262272 AC327808 AC393344 AC458880 AC524416 AC589952 AC655488 AC721024 AC786560 AC852096 AC917632 AC983168 AE65664 AE131200 AE196736 AE262272 AE327808 AE393344 AE458880 AE524416 AE589952 AE655488 AE721024 AE786560 AE852096 AE917632 AE983168 AN55 AL65664 AL131200 AL196736 AL262272 AL327808 AL393344 AL458880 AL524416 AL589952 AL655488 AL721024 AL786560 AL852096 AL917632 AL983168 AN65664 AN131200 AN196736 AN262272 AN327808 AN393344 AN458880 AN524416 AN589952 AN655488 AN721024 AN786560 AN852096 AN917632 AN983168 AC55 AE55 AL55 AE8 AC8 AL19:AL21 AN19:AN21 AN8 AL8 AC81 AE81 AL81 AN81 AC107 AE107 AL107 AN107 AC65 AE65 AL65 AN65 AC91 AE91 AL91 AN91 AC117 AE117 AL117 AN117 AC127 AE127 AL127 AN127 AU8 AW8 AU55 AW55 AU65 AW65 AU81 AW81 AU91 AW91 AU107 AW107 AU117 AW117 AU127 AW127 BD8 BF8 BD55 BF55 BD65 BF65 BD81 BF81 BD91 BF91 BD107 BF107 BD117 BF117 BD127 BF127 BM8 BO8 BM55 BO55 BM65 BO65 BM81 BO81 BM91 BO91 BM107 BO107 BM117 BO117 BM127 BO127 BV8 BX8 BV55 BX55 BV65 BX65 BV81 BX81 BV91 BX91 BV107 BX107 BV117 BX117 BV127 BX127 CE8 CG8 CE55 CG55 CE65 CG65 CE81 CG81 CE91 CG91 CE107 CG107 CE117 CG117 CE127 CG127 CN8 CP8 CN55 CP55 CN65 CP65 CN81 CP81 CN91 CP91 CN107 CP107 CN117 CP117 CN127 CP127 CW8 CY8 CW55 CY55 CW65 CY65 CW81 CY81 CW91 CY91 CW107 CY107 CW117 CY117 CW127 CY127"/>
    <dataValidation allowBlank="1" promptTitle="checkPeriodRange" sqref="AB65665 AB131201 AB196737 AB262273 AB327809 AB393345 AB458881 AB524417 AB589953 AB655489 AB721025 AB786561 AB852097 AB917633 AB983169 AB10:AB11 AK65665 AK131201 AK196737 AK262273 AK327809 AK393345 AK458881 AK524417 AK589953 AK655489 AK721025 AK786561 AK852097 AK917633 AK983169 AK10:AK11 AK57 AK22 AB57 AB83 AK83 AB84 AK84 AB109 AK109 AB110 AK110 AB67 AK67 AB68 AK68 AB93 AK93 AB94 AK94 AB119 AK119 AB120 AK120 AB129 AK129 AB130 AK130 AT10 AT11 AT57 AT67 AT68 AT83 AT84 AT93 AT94 AT109 AT110 AT119 AT120 AT129 AT130 BC10 BC11 BC57 BC67 BC68 BC83 BC84 BC93 BC94 BC109 BC110 BC119 BC120 BC129 BC130 BL10 BL11 BL57 BL67 BL68 BL83 BL84 BL93 BL94 BL109 BL110 BL119 BL120 BL129 BL130 BU10 BU11 BU57 BU67 BU68 BU83 BU84 BU93 BU94 BU109 BU110 BU119 BU120 BU129 BU130 CD10 CD11 CD57 CD67 CD68 CD83 CD84 CD93 CD94 CD109 CD110 CD119 CD120 CD129 CD130 CM10 CM11 CM57 CM67 CM68 CM83 CM84 CM93 CM94 CM109 CM110 CM119 CM120 CM129 CM130 CV10 CV11 CV57 CV67 CV68 CV83 CV84 CV93 CV94 CV109 CV110 CV119 CV120 CV129 CV130"/>
    <dataValidation allowBlank="1" showInputMessage="1" showErrorMessage="1" prompt="Для выбора выполните двойной щелчок левой клавиши мыши по соответствующей ячейке." sqref="AD65664 AD131200 AD196736 AD262272 AD327808 AD393344 AD458880 AD524416 AD589952 AD655488 AD721024 AD786560 AD852096 AD917632 AD983168 AF131200 AF458880 AF196736 AF262272 AF327808 AF393344 AF524416 AF589952 AF655488 AF721024 AF786560 AF852096 AF917632 AF983168 AF65664 AM65664 AM131200 AM196736 AM262272 AM327808 AM393344 AM458880 AM524416 AM589952 AM655488 AM721024 AM786560 AM852096 AM917632 AM983168 AO393344:CZ393344 AO327808:CZ327808 AO524416:CZ524416 AO55 AV55 AX55 BE55 BG55 BN55 BP55 BW55 BY55 CF55 CH55 CO55 CQ55 CX55 CZ55 AO589952:CZ589952 AO655488:CZ655488 AO19:AO21 AO721024:CZ721024 AO786560:CZ786560 AO852096:CZ852096 AO917632:CZ917632 AO983168:CZ983168 AO65664:CZ65664 AO131200:CZ131200 AO458880:CZ458880 AF55 AO196736:CZ196736 AF8 AD8 AM55 AM19:AM21 AO262272:CZ262272 AD55 AO8 AV8 AX8 BE8 BG8 BN8 BP8 BW8 BY8 CF8 CH8 CO8 CQ8 CX8 CZ8 AM8 AD81 AF81 AM81 AO81 AV81 AX81 BE81 BG81 BN81 BP81 BW81 BY81 CF81 CH81 CO81 CQ81 CX81 CZ81 AD107 AF107 AM107 AO107 AV107 AX107 BE107 BG107 BN107 BP107 BW107 BY107 CF107 CH107 CO107 CQ107 CX107 CZ107 AD65 AF65 AM65 AO65 AV65 AX65 BE65 BG65 BN65 BP65 BW65 BY65 CF65 CH65 CO65 CQ65 CX65 CZ65 AD91 AF91 AM91 AO91 AV91 AX91 BE91 BG91 BN91 BP91 BW91 BY91 CF91 CH91 CO91 CQ91 CX91 CZ91 AD117 AF117 AM117 AO117 AV117 AX117 BE117 BG117 BN117 BP117 BW117 BY117 CF117 CH117 CO117 CQ117 CX117 CZ117 AD127 AF127 AM127 AO127 AV127 AX127 BE127 BG127 BN127 BP127 BW127 BY127 CF127 CH127 CO127 CQ127 CX127 CZ12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3453438-2EA8-60BA-EF9C-93F53DABF673}" mc:Ignorable="x14ac xr xr2 xr3">
  <sheetPr>
    <tabColor rgb="FFCCCCFF"/>
  </sheetPr>
  <dimension ref="A1:Q79"/>
  <sheetViews>
    <sheetView topLeftCell="C1" showGridLines="0" zoomScale="90" workbookViewId="0">
      <selection activeCell="I24" sqref="I2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45658</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46010</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45646</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33">
      <c r="D24" s="76"/>
      <c r="E24" s="392" t="s">
        <v>44</v>
      </c>
      <c r="F24" s="2631"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46010</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2" t="s">
        <v>47</v>
      </c>
      <c r="G27" s="74"/>
      <c r="Q27" s="75">
        <v>0</v>
      </c>
    </row>
    <row customHeight="1" ht="24.75">
      <c r="D28" s="76"/>
      <c r="E28" s="392" t="s">
        <v>48</v>
      </c>
      <c r="F28" s="2632" t="s">
        <v>43</v>
      </c>
      <c r="G28" s="74"/>
      <c r="Q28" s="75">
        <v>0</v>
      </c>
    </row>
    <row customHeight="1" ht="36">
      <c r="D29" s="76"/>
      <c r="E29" s="392" t="s">
        <v>44</v>
      </c>
      <c r="F29" s="2633" t="s">
        <v>49</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50</v>
      </c>
      <c r="G31" s="777"/>
      <c r="Q31" s="75">
        <v>20</v>
      </c>
    </row>
    <row customHeight="1" ht="21" hidden="1">
      <c r="C32" s="79"/>
      <c r="D32" s="80"/>
      <c r="E32" s="393" t="s">
        <v>51</v>
      </c>
      <c r="F32" s="218"/>
      <c r="G32" s="777"/>
      <c r="Q32" s="75">
        <v>20</v>
      </c>
    </row>
    <row customHeight="1" ht="21">
      <c r="C33" s="79"/>
      <c r="D33" s="80"/>
      <c r="E33" s="392" t="s">
        <v>52</v>
      </c>
      <c r="F33" s="218" t="s">
        <v>53</v>
      </c>
      <c r="G33" s="777"/>
      <c r="Q33" s="75">
        <v>20</v>
      </c>
    </row>
    <row customHeight="1" ht="21">
      <c r="C34" s="79"/>
      <c r="D34" s="80"/>
      <c r="E34" s="392" t="s">
        <v>54</v>
      </c>
      <c r="F34" s="218" t="s">
        <v>55</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56</v>
      </c>
      <c r="F36" s="1211" t="s">
        <v>57</v>
      </c>
      <c r="G36" s="78"/>
      <c r="Q36" s="75">
        <v>0</v>
      </c>
    </row>
    <row customHeight="1" ht="21">
      <c r="A37" s="880"/>
      <c r="D37" s="80"/>
      <c r="E37" s="392" t="s">
        <v>58</v>
      </c>
      <c r="F37" s="1211" t="s">
        <v>59</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60</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61</v>
      </c>
      <c r="F43" s="711" t="s">
        <v>19</v>
      </c>
      <c r="G43" s="74"/>
      <c r="I43" s="412"/>
      <c r="J43" s="877"/>
      <c r="Q43" s="410">
        <v>0</v>
      </c>
    </row>
    <row s="1636" customFormat="1" customHeight="1" ht="27" hidden="1">
      <c r="A44" s="785"/>
      <c r="B44" s="414"/>
      <c r="C44" s="409"/>
      <c r="D44" s="411"/>
      <c r="E44" s="1166" t="s">
        <v>62</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63</v>
      </c>
      <c r="F46" s="711" t="s">
        <v>64</v>
      </c>
      <c r="G46" s="74"/>
      <c r="H46" s="410"/>
      <c r="I46" s="412"/>
      <c r="J46" s="877"/>
      <c r="Q46" s="431">
        <v>0</v>
      </c>
    </row>
    <row s="1636" customFormat="1" customHeight="1" ht="24.75">
      <c r="A47" s="785"/>
      <c r="B47" s="414"/>
      <c r="C47" s="409"/>
      <c r="D47" s="411"/>
      <c r="E47" s="1166" t="s">
        <v>65</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64</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66</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67</v>
      </c>
      <c r="F53" s="1049" t="s">
        <v>19</v>
      </c>
      <c r="G53" s="533"/>
      <c r="I53" s="535"/>
      <c r="J53" s="879"/>
      <c r="P53" s="536"/>
      <c r="Q53" s="534">
        <v>0</v>
      </c>
    </row>
    <row s="1636" customFormat="1" customHeight="1" ht="27" hidden="1">
      <c r="A54" s="787"/>
      <c r="B54" s="414"/>
      <c r="C54" s="531"/>
      <c r="D54" s="532"/>
      <c r="E54" s="392" t="s">
        <v>68</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69</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70</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71</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72</v>
      </c>
      <c r="F62" s="1672" t="s">
        <v>64</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73</v>
      </c>
      <c r="F64" s="217" t="s">
        <v>74</v>
      </c>
      <c r="G64" s="78"/>
      <c r="Q64" s="75">
        <v>20</v>
      </c>
    </row>
    <row customHeight="1" ht="21">
      <c r="A65" s="788"/>
      <c r="B65" s="100"/>
      <c r="D65" s="83"/>
      <c r="E65" s="392" t="s">
        <v>75</v>
      </c>
      <c r="F65" s="217" t="s">
        <v>76</v>
      </c>
      <c r="G65" s="78"/>
      <c r="Q65" s="75">
        <v>20</v>
      </c>
    </row>
    <row customHeight="1" ht="36.75">
      <c r="D66" s="76"/>
      <c r="E66" s="394" t="s">
        <v>77</v>
      </c>
      <c r="F66" s="1055"/>
      <c r="G66" s="74"/>
      <c r="Q66" s="75">
        <v>35</v>
      </c>
    </row>
    <row customHeight="1" ht="21">
      <c r="A67" s="788"/>
      <c r="D67" s="411"/>
      <c r="E67" s="392" t="s">
        <v>78</v>
      </c>
      <c r="F67" s="272" t="s">
        <v>79</v>
      </c>
      <c r="G67" s="78"/>
      <c r="Q67" s="75">
        <v>20</v>
      </c>
    </row>
    <row customHeight="1" ht="21">
      <c r="A68" s="788"/>
      <c r="B68" s="100"/>
      <c r="D68" s="83"/>
      <c r="E68" s="392" t="s">
        <v>80</v>
      </c>
      <c r="F68" s="272" t="s">
        <v>81</v>
      </c>
      <c r="G68" s="78"/>
      <c r="Q68" s="75">
        <v>20</v>
      </c>
    </row>
    <row customHeight="1" ht="21">
      <c r="A69" s="788"/>
      <c r="B69" s="100"/>
      <c r="D69" s="83"/>
      <c r="E69" s="392" t="s">
        <v>82</v>
      </c>
      <c r="F69" s="272" t="s">
        <v>83</v>
      </c>
      <c r="G69" s="78"/>
      <c r="Q69" s="75">
        <v>20</v>
      </c>
    </row>
    <row customHeight="1" ht="21">
      <c r="D70" s="411"/>
      <c r="E70" s="392" t="s">
        <v>84</v>
      </c>
      <c r="F70" s="2631" t="s">
        <v>85</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86</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BEE42B8-51D6-4CC6-1B0B-2965074F02FE}"/>
    <hyperlink ref="H17" location="Титульный!H9" display="Как заполнить?" tooltip="Помощь по работе с полями отчётной формы" xr:uid="{FCE2511F-4D3F-D937-11D8-8F37535A5348}"/>
    <hyperlink ref="F24" r:id="rId4" xr:uid="{7F82AA68-10B9-E05C-F818-47C82920A35D}"/>
    <hyperlink ref="F29" r:id="rId5" xr:uid="{63B70198-F338-1DF8-6BB8-0204A2302465}"/>
    <hyperlink ref="H39" location="Титульный!H9" display="Как заполнить?" tooltip="Помощь по работе с полями отчётной формы" xr:uid="{D7D26BC9-5FD5-3BC8-3551-6F5E3D246D78}"/>
    <hyperlink ref="H62" location="Титульный!H9" display="Как заполнить?" tooltip="Помощь по работе с полями отчётной формы" xr:uid="{D739FBF8-EFE5-24E8-4CE2-A6C86514F8A8}"/>
    <hyperlink ref="F70" r:id="rId6" xr:uid="{5C95FD58-3D76-541A-4968-E6C4593A363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5C188-4CB8-73B8-EEED-18E3E76AF09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127</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425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426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427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428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429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430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431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432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492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493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494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495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496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189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190</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191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443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444</v>
      </c>
      <c r="P23" s="1509"/>
      <c r="Q23" s="1511"/>
      <c r="R23" s="1511"/>
      <c r="Y23" s="1508" t="s">
        <v>446</v>
      </c>
      <c r="AA23" s="1508" t="s">
        <v>447</v>
      </c>
      <c r="AB23" s="1508" t="s">
        <v>497</v>
      </c>
      <c r="AE23" s="1508" t="s">
        <v>498</v>
      </c>
      <c r="AF23" s="1508" t="s">
        <v>497</v>
      </c>
      <c r="AI23" s="1508" t="s">
        <v>499</v>
      </c>
      <c r="AJ23" s="1508" t="s">
        <v>497</v>
      </c>
      <c r="AM23" s="1508" t="s">
        <v>500</v>
      </c>
      <c r="AQ23" s="1508" t="s">
        <v>446</v>
      </c>
      <c r="AS23" s="1508" t="s">
        <v>447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"Мурманэнергосбыт"</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по тарифному регулированию Мурманской области</v>
      </c>
      <c r="W30" s="2252"/>
      <c r="X30" s="2252"/>
      <c r="Y30" s="2252"/>
      <c r="Z30" s="2252"/>
      <c r="AA30" s="327"/>
      <c r="AB30" s="2252" t="str">
        <f>IF(TITLE_NAME_OR_PR_CHANGE="",IF(TITLE_NAME_OR_PR="","",TITLE_NAME_OR_PR),TITLE_NAME_OR_PR_CHANGE)</f>
        <v>Комитет по тарифному регулированию Мурманской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449</v>
      </c>
      <c r="T31" s="2251"/>
      <c r="U31" s="1373"/>
      <c r="V31" s="2265" t="str">
        <f>IF(TITLE_DATE_PR_CHANGE="",IF(TITLE_DATE_PR="","",TITLE_DATE_PR),TITLE_DATE_PR_CHANGE)</f>
        <v>46010</v>
      </c>
      <c r="W31" s="2265"/>
      <c r="X31" s="2265"/>
      <c r="Y31" s="2265"/>
      <c r="Z31" s="2265"/>
      <c r="AA31" s="327"/>
      <c r="AB31" s="2265" t="str">
        <f>IF(TITLE_DATE_PR_CHANGE="",IF(TITLE_DATE_PR="","",TITLE_DATE_PR),TITLE_DATE_PR_CHANGE)</f>
        <v>46010</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450</v>
      </c>
      <c r="T32" s="2251"/>
      <c r="U32" s="1373"/>
      <c r="V32" s="2252" t="str">
        <f>IF(TITLE_NUMBER_PR_CHANGE="",IF(TITLE_NUMBER_PR="","",TITLE_NUMBER_PR),TITLE_NUMBER_PR_CHANGE)</f>
        <v>53/110</v>
      </c>
      <c r="W32" s="2252"/>
      <c r="X32" s="2252"/>
      <c r="Y32" s="2252"/>
      <c r="Z32" s="2252"/>
      <c r="AA32" s="327"/>
      <c r="AB32" s="2252" t="str">
        <f>IF(TITLE_NUMBER_PR_CHANGE="",IF(TITLE_NUMBER_PR="","",TITLE_NUMBER_PR),TITLE_NUMBER_PR_CHANGE)</f>
        <v>53/110</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https://npa.gov-murman.ru/bitrix/components/b1team/govmurman.element.file/download.php?ID=559439&amp;FID=881211</v>
      </c>
      <c r="W33" s="2252"/>
      <c r="X33" s="2252"/>
      <c r="Y33" s="2252"/>
      <c r="Z33" s="2252"/>
      <c r="AA33" s="327"/>
      <c r="AB33" s="2252" t="str">
        <f>IF(TITLE_IST_PUB_CHANGE="",IF(TITLE_IST_PUB="","",TITLE_IST_PUB),TITLE_IST_PUB_CHANGE)</f>
        <v>https://npa.gov-murman.ru/bitrix/components/b1team/govmurman.element.file/download.php?ID=559439&amp;FID=881211</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449</v>
      </c>
      <c r="T35" s="2251"/>
      <c r="U35" s="1373"/>
      <c r="V35" s="2265" t="str">
        <f>IF(TITLE_DATE_PR_CHANGE="",IF(TITLE_DATE_PR="","",TITLE_DATE_PR),TITLE_DATE_PR_CHANGE)</f>
        <v>46010</v>
      </c>
      <c r="W35" s="2265"/>
      <c r="X35" s="2265"/>
      <c r="Y35" s="2265"/>
      <c r="Z35" s="2265"/>
      <c r="AA35" s="327"/>
      <c r="AB35" s="2265" t="str">
        <f>IF(TITLE_DATE_PR_CHANGE="",IF(TITLE_DATE_PR="","",TITLE_DATE_PR),TITLE_DATE_PR_CHANGE)</f>
        <v>46010</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450</v>
      </c>
      <c r="T36" s="2251"/>
      <c r="U36" s="1373"/>
      <c r="V36" s="2252" t="str">
        <f>IF(TITLE_NUMBER_PR_CHANGE="",IF(TITLE_NUMBER_PR="","",TITLE_NUMBER_PR),TITLE_NUMBER_PR_CHANGE)</f>
        <v>53/110</v>
      </c>
      <c r="W36" s="2252"/>
      <c r="X36" s="2252"/>
      <c r="Y36" s="2252"/>
      <c r="Z36" s="2252"/>
      <c r="AA36" s="327"/>
      <c r="AB36" s="2252" t="str">
        <f>IF(TITLE_NUMBER_PR_CHANGE="",IF(TITLE_NUMBER_PR="","",TITLE_NUMBER_PR),TITLE_NUMBER_PR_CHANGE)</f>
        <v>53/110</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453</v>
      </c>
      <c r="AB37" s="327"/>
      <c r="AC37" s="327"/>
      <c r="AD37" s="327"/>
      <c r="AE37" s="327"/>
      <c r="AF37" s="327"/>
      <c r="AG37" s="327"/>
      <c r="AH37" s="327"/>
      <c r="AI37" s="327"/>
      <c r="AJ37" s="327"/>
      <c r="AK37" s="327"/>
      <c r="AL37" s="327"/>
      <c r="AM37" s="327"/>
      <c r="AN37" s="327"/>
      <c r="AO37" s="327"/>
      <c r="AP37" s="327"/>
      <c r="AQ37" s="327"/>
      <c r="AR37" s="327"/>
      <c r="AS37" s="279" t="s">
        <v>453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329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330</v>
      </c>
      <c r="BA39" s="1156">
        <v>14</v>
      </c>
    </row>
    <row customHeight="1" ht="14.699999999999998">
      <c r="Q40" s="292"/>
      <c r="R40" s="377"/>
      <c r="S40" s="2274" t="s">
        <v>92</v>
      </c>
      <c r="T40" s="2210" t="s">
        <v>501</v>
      </c>
      <c r="U40" s="302"/>
      <c r="V40" s="2276"/>
      <c r="W40" s="2276"/>
      <c r="X40" s="2276"/>
      <c r="Y40" s="2276"/>
      <c r="Z40" s="2277"/>
      <c r="AA40" s="2337" t="s">
        <v>456</v>
      </c>
      <c r="AB40" s="2329" t="s">
        <v>502</v>
      </c>
      <c r="AC40" s="2292"/>
      <c r="AD40" s="2292"/>
      <c r="AE40" s="2330"/>
      <c r="AF40" s="2292" t="s">
        <v>503</v>
      </c>
      <c r="AG40" s="2292"/>
      <c r="AH40" s="2292"/>
      <c r="AI40" s="2330"/>
      <c r="AJ40" s="2329" t="s">
        <v>504</v>
      </c>
      <c r="AK40" s="2292"/>
      <c r="AL40" s="2292"/>
      <c r="AM40" s="2330"/>
      <c r="AN40" s="2329" t="s">
        <v>455</v>
      </c>
      <c r="AO40" s="2292"/>
      <c r="AP40" s="2276"/>
      <c r="AQ40" s="2276"/>
      <c r="AR40" s="2277"/>
      <c r="AS40" s="2278" t="s">
        <v>456</v>
      </c>
      <c r="AT40" s="2281" t="s">
        <v>458</v>
      </c>
      <c r="AU40" s="2128"/>
      <c r="BA40" s="1156">
        <v>14</v>
      </c>
    </row>
    <row customHeight="1" ht="35.699999999999996">
      <c r="Q41" s="292"/>
      <c r="R41" s="377"/>
      <c r="S41" s="2274"/>
      <c r="T41" s="2210"/>
      <c r="U41" s="1032"/>
      <c r="V41" s="2128" t="s">
        <v>505</v>
      </c>
      <c r="W41" s="2128"/>
      <c r="X41" s="2295" t="s">
        <v>462</v>
      </c>
      <c r="Y41" s="2314"/>
      <c r="Z41" s="2315"/>
      <c r="AA41" s="2338"/>
      <c r="AB41" s="2331"/>
      <c r="AC41" s="2332"/>
      <c r="AD41" s="2332"/>
      <c r="AE41" s="2333"/>
      <c r="AF41" s="2332"/>
      <c r="AG41" s="2332"/>
      <c r="AH41" s="2332"/>
      <c r="AI41" s="2333"/>
      <c r="AJ41" s="2331"/>
      <c r="AK41" s="2332"/>
      <c r="AL41" s="2332"/>
      <c r="AM41" s="2332"/>
      <c r="AN41" s="2128" t="s">
        <v>505</v>
      </c>
      <c r="AO41" s="2128"/>
      <c r="AP41" s="2314" t="s">
        <v>462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139</v>
      </c>
      <c r="C43" s="1371" t="s">
        <v>140</v>
      </c>
      <c r="D43" s="1371" t="s">
        <v>141</v>
      </c>
      <c r="E43" s="1365" t="s">
        <v>463</v>
      </c>
      <c r="F43" s="1365" t="s">
        <v>464</v>
      </c>
      <c r="G43" s="1365" t="s">
        <v>465</v>
      </c>
      <c r="H43" s="1365" t="s">
        <v>466</v>
      </c>
      <c r="I43" s="1365" t="s">
        <v>467</v>
      </c>
      <c r="J43" s="1365" t="s">
        <v>468</v>
      </c>
      <c r="K43" s="1365" t="s">
        <v>469</v>
      </c>
      <c r="L43" s="1365" t="s">
        <v>444</v>
      </c>
      <c r="Q43" s="292"/>
      <c r="R43" s="377"/>
      <c r="S43" s="2274"/>
      <c r="T43" s="2210"/>
      <c r="U43" s="303"/>
      <c r="V43" s="1331" t="s">
        <v>506</v>
      </c>
      <c r="W43" s="1331" t="s">
        <v>507</v>
      </c>
      <c r="X43" s="1339" t="s">
        <v>472</v>
      </c>
      <c r="Y43" s="2271" t="s">
        <v>473</v>
      </c>
      <c r="Z43" s="2272"/>
      <c r="AA43" s="2339"/>
      <c r="AB43" s="2334"/>
      <c r="AC43" s="2335"/>
      <c r="AD43" s="2335"/>
      <c r="AE43" s="2336"/>
      <c r="AF43" s="2335"/>
      <c r="AG43" s="2335"/>
      <c r="AH43" s="2335"/>
      <c r="AI43" s="2336"/>
      <c r="AJ43" s="2334"/>
      <c r="AK43" s="2335"/>
      <c r="AL43" s="2335"/>
      <c r="AM43" s="2336"/>
      <c r="AN43" s="1861" t="s">
        <v>506</v>
      </c>
      <c r="AO43" s="1861" t="s">
        <v>507</v>
      </c>
      <c r="AP43" s="1339" t="s">
        <v>472</v>
      </c>
      <c r="AQ43" s="2271" t="s">
        <v>473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113</v>
      </c>
      <c r="T44" s="1256" t="s">
        <v>114</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229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127</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229</v>
      </c>
      <c r="B46" s="1364" t="s">
        <v>230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426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427</v>
      </c>
      <c r="AW46" s="501"/>
      <c r="AX46" s="501" t="str">
        <f>IF(T46="","",T46)</f>
        <v>Территория действия тарифа</v>
      </c>
      <c r="AY46" s="501"/>
      <c r="AZ46" s="501"/>
      <c r="BA46" s="1156">
        <v>21</v>
      </c>
    </row>
    <row customHeight="1" ht="24">
      <c r="A47" s="1364" t="s">
        <v>229</v>
      </c>
      <c r="B47" s="1364" t="s">
        <v>230</v>
      </c>
      <c r="C47" s="1364" t="s">
        <v>231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428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429</v>
      </c>
      <c r="AW47" s="501"/>
      <c r="AX47" s="501" t="str">
        <f>IF(T47="","",T47)</f>
        <v>Наименование системы теплоснабжения </v>
      </c>
      <c r="AY47" s="501"/>
      <c r="AZ47" s="501"/>
      <c r="BA47" s="1156">
        <v>23</v>
      </c>
    </row>
    <row customHeight="1" ht="21">
      <c r="A48" s="1364" t="s">
        <v>229</v>
      </c>
      <c r="B48" s="1364" t="s">
        <v>230</v>
      </c>
      <c r="C48" s="1364" t="s">
        <v>231</v>
      </c>
      <c r="D48" s="1364" t="s">
        <v>232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430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431</v>
      </c>
      <c r="AW48" s="501"/>
      <c r="AX48" s="501" t="str">
        <f>IF(T48="","",T48)</f>
        <v>Источник тепловой энергии  </v>
      </c>
      <c r="AY48" s="501"/>
      <c r="AZ48" s="501"/>
      <c r="BA48" s="1156">
        <v>20</v>
      </c>
    </row>
    <row s="1643" customFormat="1" customHeight="1" ht="1.05">
      <c r="A49" s="1344" t="s">
        <v>229</v>
      </c>
      <c r="B49" s="1344" t="s">
        <v>230</v>
      </c>
      <c r="C49" s="1344" t="s">
        <v>231</v>
      </c>
      <c r="D49" s="1344" t="s">
        <v>232</v>
      </c>
      <c r="E49" s="2260"/>
      <c r="F49" s="2260"/>
      <c r="G49" s="2260"/>
      <c r="H49" s="2260"/>
      <c r="I49" s="2257" t="str">
        <f>S48&amp;".1"</f>
        <v>....1</v>
      </c>
      <c r="J49" s="1344"/>
      <c r="K49" s="1344"/>
      <c r="L49" s="1347" t="s">
        <v>432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229</v>
      </c>
      <c r="B50" s="1344" t="s">
        <v>230</v>
      </c>
      <c r="C50" s="1344" t="s">
        <v>231</v>
      </c>
      <c r="D50" s="1344" t="s">
        <v>232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229</v>
      </c>
      <c r="B51" s="1364" t="s">
        <v>230</v>
      </c>
      <c r="C51" s="1364" t="s">
        <v>231</v>
      </c>
      <c r="D51" s="1364" t="s">
        <v>232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64</v>
      </c>
      <c r="AR51" s="1735"/>
      <c r="AS51" s="1460" t="s">
        <v>64</v>
      </c>
      <c r="AT51" s="1349"/>
      <c r="AU51" s="2254" t="s">
        <v>508</v>
      </c>
      <c r="AV51" s="512">
        <f>STRCHECKDATE(V54:AT54)</f>
      </c>
      <c r="AW51" s="501"/>
      <c r="AX51" s="501" t="str">
        <f>IF(T51="","",T51)</f>
        <v/>
      </c>
      <c r="AY51" s="501"/>
      <c r="AZ51" s="501"/>
      <c r="BA51" s="1156">
        <v>21</v>
      </c>
    </row>
    <row customHeight="1" ht="11.549999999999999">
      <c r="A52" s="1364" t="s">
        <v>229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493</v>
      </c>
      <c r="AN52" s="1394"/>
      <c r="AO52" s="1497"/>
      <c r="AP52" s="1394"/>
      <c r="AQ52" s="1394"/>
      <c r="AR52" s="1394"/>
      <c r="AS52" s="1394"/>
      <c r="AT52" s="1391"/>
      <c r="AU52" s="2255"/>
      <c r="AW52" s="501"/>
      <c r="AX52" s="501"/>
      <c r="AY52" s="501"/>
      <c r="AZ52" s="501"/>
      <c r="BA52" s="1156">
        <v>11</v>
      </c>
    </row>
    <row customHeight="1" ht="11.549999999999999">
      <c r="A53" s="1364" t="s">
        <v>229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494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229</v>
      </c>
      <c r="B54" s="1364" t="s">
        <v>230</v>
      </c>
      <c r="C54" s="1364" t="s">
        <v>231</v>
      </c>
      <c r="D54" s="1364" t="s">
        <v>232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495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229</v>
      </c>
      <c r="B55" s="1364" t="s">
        <v>230</v>
      </c>
      <c r="C55" s="1364" t="s">
        <v>231</v>
      </c>
      <c r="D55" s="1364" t="s">
        <v>232</v>
      </c>
      <c r="E55" s="2260"/>
      <c r="F55" s="2260"/>
      <c r="G55" s="2260"/>
      <c r="H55" s="2260"/>
      <c r="I55" s="2287"/>
      <c r="J55" s="2257"/>
      <c r="K55" s="1364"/>
      <c r="L55" s="1365"/>
      <c r="P55" s="2258"/>
      <c r="Q55" s="2258"/>
      <c r="R55" s="357"/>
      <c r="S55" s="1279"/>
      <c r="T55" s="288" t="s">
        <v>496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229</v>
      </c>
      <c r="B56" s="1344" t="s">
        <v>230</v>
      </c>
      <c r="C56" s="1344" t="s">
        <v>231</v>
      </c>
      <c r="D56" s="1344" t="s">
        <v>232</v>
      </c>
      <c r="E56" s="2260"/>
      <c r="F56" s="2260"/>
      <c r="G56" s="2260"/>
      <c r="H56" s="2260"/>
      <c r="I56" s="2257"/>
      <c r="J56" s="1344"/>
      <c r="K56" s="1344"/>
      <c r="L56" s="1347"/>
      <c r="M56" s="511"/>
      <c r="N56" s="511"/>
      <c r="O56" s="511"/>
      <c r="P56" s="2258"/>
      <c r="Q56" s="1332"/>
      <c r="R56" s="357"/>
      <c r="S56" s="1387"/>
      <c r="T56" s="1388" t="s">
        <v>441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229</v>
      </c>
      <c r="B57" s="1344" t="s">
        <v>230</v>
      </c>
      <c r="C57" s="1344" t="s">
        <v>231</v>
      </c>
      <c r="D57" s="1344" t="s">
        <v>232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229</v>
      </c>
      <c r="B58" s="1344" t="s">
        <v>230</v>
      </c>
      <c r="C58" s="1344" t="s">
        <v>231</v>
      </c>
      <c r="D58" s="1315"/>
      <c r="E58" s="2260"/>
      <c r="F58" s="2260"/>
      <c r="G58" s="2259"/>
      <c r="H58" s="1315"/>
      <c r="I58" s="1315"/>
      <c r="J58" s="1315"/>
      <c r="K58" s="1315"/>
      <c r="L58" s="1340"/>
      <c r="M58" s="1316"/>
      <c r="N58" s="1316"/>
      <c r="P58" s="1317"/>
      <c r="Q58" s="1318"/>
      <c r="R58" s="1317"/>
      <c r="S58" s="1323"/>
      <c r="T58" s="1326" t="s">
        <v>189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229</v>
      </c>
      <c r="B59" s="1344" t="s">
        <v>230</v>
      </c>
      <c r="C59" s="1315"/>
      <c r="D59" s="1315"/>
      <c r="E59" s="2260"/>
      <c r="F59" s="2259"/>
      <c r="G59" s="1315"/>
      <c r="H59" s="1315"/>
      <c r="I59" s="1315"/>
      <c r="J59" s="1315"/>
      <c r="K59" s="1315"/>
      <c r="L59" s="1340"/>
      <c r="M59" s="1322"/>
      <c r="N59" s="1322"/>
      <c r="P59" s="1317"/>
      <c r="Q59" s="1318"/>
      <c r="R59" s="1317"/>
      <c r="S59" s="1323"/>
      <c r="T59" s="1326" t="s">
        <v>190</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229</v>
      </c>
      <c r="B60" s="1344"/>
      <c r="C60" s="1344"/>
      <c r="D60" s="1344"/>
      <c r="E60" s="2260"/>
      <c r="F60" s="1344"/>
      <c r="G60" s="1344"/>
      <c r="H60" s="1344"/>
      <c r="I60" s="1344"/>
      <c r="J60" s="1344"/>
      <c r="K60" s="1344"/>
      <c r="L60" s="1347"/>
      <c r="M60" s="1322"/>
      <c r="N60" s="1322"/>
      <c r="O60" s="519"/>
      <c r="P60" s="381"/>
      <c r="Q60" s="1345"/>
      <c r="R60" s="381"/>
      <c r="S60" s="1323"/>
      <c r="T60" s="1326" t="s">
        <v>191</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229</v>
      </c>
      <c r="B61" s="1344"/>
      <c r="C61" s="1344"/>
      <c r="D61" s="1344"/>
      <c r="E61" s="2259"/>
      <c r="F61" s="1344"/>
      <c r="G61" s="1344"/>
      <c r="H61" s="1344"/>
      <c r="I61" s="1344"/>
      <c r="J61" s="1344"/>
      <c r="K61" s="1344"/>
      <c r="L61" s="1347"/>
      <c r="M61" s="1322"/>
      <c r="N61" s="1322"/>
      <c r="O61" s="519"/>
      <c r="P61" s="381"/>
      <c r="Q61" s="1345"/>
      <c r="R61" s="381"/>
      <c r="S61" s="1323"/>
      <c r="T61" s="1326" t="s">
        <v>191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208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86</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39839-A3E9-69C8-8819-764C72090A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426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509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511</v>
      </c>
      <c r="U5" s="301"/>
      <c r="V5" s="2351"/>
      <c r="W5" s="2352"/>
      <c r="X5" s="2352"/>
      <c r="Y5" s="2352"/>
      <c r="Z5" s="2352"/>
      <c r="AA5" s="2352"/>
      <c r="AB5" s="2353"/>
      <c r="AC5" s="2354"/>
      <c r="AD5" s="2355"/>
      <c r="AE5" s="2355"/>
      <c r="AF5" s="2355"/>
      <c r="AG5" s="2355"/>
      <c r="AH5" s="2355"/>
      <c r="AI5" s="2355"/>
      <c r="AJ5" s="2356"/>
      <c r="AK5" s="1259" t="s">
        <v>512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435</v>
      </c>
      <c r="P6" s="2258"/>
      <c r="Q6" s="2258">
        <v>1</v>
      </c>
      <c r="R6" s="358"/>
      <c r="S6" s="1426">
        <f>$J6</f>
      </c>
      <c r="T6" s="287" t="s">
        <v>436</v>
      </c>
      <c r="U6" s="301"/>
      <c r="V6" s="2246"/>
      <c r="W6" s="2247"/>
      <c r="X6" s="2247"/>
      <c r="Y6" s="2247"/>
      <c r="Z6" s="2247"/>
      <c r="AA6" s="2247"/>
      <c r="AB6" s="2248"/>
      <c r="AC6" s="2246"/>
      <c r="AD6" s="2247"/>
      <c r="AE6" s="2247"/>
      <c r="AF6" s="2247"/>
      <c r="AG6" s="2247"/>
      <c r="AH6" s="2247"/>
      <c r="AI6" s="2247"/>
      <c r="AJ6" s="2248"/>
      <c r="AK6" s="1308" t="s">
        <v>513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514</v>
      </c>
      <c r="U9" s="368"/>
      <c r="V9" s="368"/>
      <c r="W9" s="368"/>
      <c r="X9" s="368"/>
      <c r="Y9" s="368"/>
      <c r="Z9" s="368"/>
      <c r="AA9" s="368"/>
      <c r="AB9" s="368"/>
      <c r="AC9" s="368"/>
      <c r="AD9" s="368"/>
      <c r="AE9" s="368"/>
      <c r="AF9" s="368"/>
      <c r="AG9" s="368"/>
      <c r="AH9" s="368"/>
      <c r="AI9" s="368"/>
      <c r="AJ9" s="368"/>
      <c r="AK9" s="1259" t="s">
        <v>515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441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516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190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443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444</v>
      </c>
      <c r="P20" s="1363"/>
      <c r="Q20" s="1443"/>
      <c r="R20" s="1443"/>
      <c r="S20" s="730"/>
      <c r="T20" s="1161" t="s">
        <v>445</v>
      </c>
      <c r="Z20" s="187" t="s">
        <v>446</v>
      </c>
      <c r="AB20" s="187" t="s">
        <v>447</v>
      </c>
      <c r="AC20" s="1161" t="s">
        <v>445</v>
      </c>
      <c r="AG20" s="187" t="s">
        <v>448</v>
      </c>
      <c r="AI20" s="187" t="s">
        <v>447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449</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450</v>
      </c>
      <c r="T29" s="2251"/>
      <c r="U29" s="1373"/>
      <c r="V29" s="2252" t="str">
        <f>IF(TITLE_NUMBER_PR_CHANGE="",IF(TITLE_NUMBER_PR="","",TITLE_NUMBER_PR),TITLE_NUMBER_PR_CHANGE)</f>
        <v>53/110</v>
      </c>
      <c r="W29" s="2252"/>
      <c r="X29" s="2252"/>
      <c r="Y29" s="2252"/>
      <c r="Z29" s="2252"/>
      <c r="AA29" s="2252"/>
      <c r="AB29" s="327"/>
      <c r="AC29" s="2252" t="str">
        <f>IF(TITLE_NUMBER_PR_CHANGE="",IF(TITLE_NUMBER_PR="","",TITLE_NUMBER_PR),TITLE_NUMBER_PR_CHANGE)</f>
        <v>53/110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https://npa.gov-murman.ru/bitrix/components/b1team/govmurman.element.file/download.php?ID=559439&amp;FID=881211</v>
      </c>
      <c r="W30" s="2252"/>
      <c r="X30" s="2252"/>
      <c r="Y30" s="2252"/>
      <c r="Z30" s="2252"/>
      <c r="AA30" s="2252"/>
      <c r="AB30" s="327"/>
      <c r="AC30" s="2252" t="str">
        <f>IF(TITLE_IST_PUB_CHANGE="",IF(TITLE_IST_PUB="","",TITLE_IST_PUB),TITLE_IST_PUB_CHANGE)</f>
        <v>https://npa.gov-murman.ru/bitrix/components/b1team/govmurman.element.file/download.php?ID=559439&amp;FID=881211</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451</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452</v>
      </c>
      <c r="T33" s="2251"/>
      <c r="U33" s="1373"/>
      <c r="V33" s="2252" t="str">
        <f>IF(TITLE_NUMBER_PR_CHANGE="",IF(TITLE_NUMBER_PR="","",TITLE_NUMBER_PR),TITLE_NUMBER_PR_CHANGE)</f>
        <v>53/110</v>
      </c>
      <c r="W33" s="2252"/>
      <c r="X33" s="2252"/>
      <c r="Y33" s="2252"/>
      <c r="Z33" s="2252"/>
      <c r="AA33" s="2252"/>
      <c r="AB33" s="327"/>
      <c r="AC33" s="2252" t="str">
        <f>IF(TITLE_NUMBER_PR_CHANGE="",IF(TITLE_NUMBER_PR="","",TITLE_NUMBER_PR),TITLE_NUMBER_PR_CHANGE)</f>
        <v>53/110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453</v>
      </c>
      <c r="AC34" s="327"/>
      <c r="AD34" s="327"/>
      <c r="AE34" s="327"/>
      <c r="AF34" s="327"/>
      <c r="AG34" s="327"/>
      <c r="AH34" s="327"/>
      <c r="AI34" s="279" t="s">
        <v>453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329</v>
      </c>
      <c r="T36" s="2128"/>
      <c r="U36" s="2128"/>
      <c r="V36" s="2128"/>
      <c r="W36" s="2128"/>
      <c r="X36" s="2128"/>
      <c r="Y36" s="2128"/>
      <c r="Z36" s="2128"/>
      <c r="AA36" s="2128"/>
      <c r="AB36" s="2128"/>
      <c r="AC36" s="2128"/>
      <c r="AD36" s="2128"/>
      <c r="AE36" s="2128"/>
      <c r="AF36" s="2128"/>
      <c r="AG36" s="2128"/>
      <c r="AH36" s="2128"/>
      <c r="AI36" s="2128"/>
      <c r="AJ36" s="2128"/>
      <c r="AK36" s="2128" t="s">
        <v>330</v>
      </c>
      <c r="AQ36" s="1156">
        <v>14</v>
      </c>
    </row>
    <row customHeight="1" ht="14.699999999999998">
      <c r="Q37" s="377"/>
      <c r="R37" s="377"/>
      <c r="S37" s="2274" t="s">
        <v>92</v>
      </c>
      <c r="T37" s="2210" t="s">
        <v>454</v>
      </c>
      <c r="U37" s="302"/>
      <c r="V37" s="2275" t="s">
        <v>455</v>
      </c>
      <c r="W37" s="2276"/>
      <c r="X37" s="2276"/>
      <c r="Y37" s="2276"/>
      <c r="Z37" s="2276"/>
      <c r="AA37" s="2277"/>
      <c r="AB37" s="2278" t="s">
        <v>456</v>
      </c>
      <c r="AC37" s="2275" t="s">
        <v>455</v>
      </c>
      <c r="AD37" s="2276"/>
      <c r="AE37" s="2276"/>
      <c r="AF37" s="2276"/>
      <c r="AG37" s="2276"/>
      <c r="AH37" s="2277"/>
      <c r="AI37" s="2278" t="s">
        <v>457</v>
      </c>
      <c r="AJ37" s="2281" t="s">
        <v>458</v>
      </c>
      <c r="AK37" s="2128"/>
      <c r="AQ37" s="1156">
        <v>14</v>
      </c>
    </row>
    <row customHeight="1" ht="35.699999999999996">
      <c r="Q38" s="377"/>
      <c r="R38" s="377"/>
      <c r="S38" s="2274"/>
      <c r="T38" s="2210"/>
      <c r="U38" s="1032"/>
      <c r="V38" s="1353" t="s">
        <v>517</v>
      </c>
      <c r="W38" s="2263" t="s">
        <v>461</v>
      </c>
      <c r="X38" s="2264"/>
      <c r="Y38" s="2263" t="s">
        <v>462</v>
      </c>
      <c r="Z38" s="2270"/>
      <c r="AA38" s="2264"/>
      <c r="AB38" s="2279"/>
      <c r="AC38" s="1353" t="s">
        <v>517</v>
      </c>
      <c r="AD38" s="2263" t="s">
        <v>461</v>
      </c>
      <c r="AE38" s="2264"/>
      <c r="AF38" s="2263" t="s">
        <v>462</v>
      </c>
      <c r="AG38" s="2270"/>
      <c r="AH38" s="2264"/>
      <c r="AI38" s="2279"/>
      <c r="AJ38" s="2282"/>
      <c r="AK38" s="2128"/>
      <c r="AQ38" s="1156">
        <v>34</v>
      </c>
    </row>
    <row customHeight="1" ht="35.699999999999996">
      <c r="A39" s="1371"/>
      <c r="B39" s="1371" t="s">
        <v>139</v>
      </c>
      <c r="C39" s="1371" t="s">
        <v>140</v>
      </c>
      <c r="D39" s="1371" t="s">
        <v>141</v>
      </c>
      <c r="E39" s="1365" t="s">
        <v>463</v>
      </c>
      <c r="F39" s="1365" t="s">
        <v>464</v>
      </c>
      <c r="G39" s="1365" t="s">
        <v>465</v>
      </c>
      <c r="H39" s="1365"/>
      <c r="I39" s="1365" t="s">
        <v>518</v>
      </c>
      <c r="J39" s="1365" t="s">
        <v>468</v>
      </c>
      <c r="K39" s="1365" t="s">
        <v>519</v>
      </c>
      <c r="L39" s="1365" t="s">
        <v>444</v>
      </c>
      <c r="Q39" s="377"/>
      <c r="R39" s="377"/>
      <c r="S39" s="2274"/>
      <c r="T39" s="2210"/>
      <c r="U39" s="303"/>
      <c r="V39" s="1353" t="s">
        <v>520</v>
      </c>
      <c r="W39" s="1223" t="s">
        <v>521</v>
      </c>
      <c r="X39" s="1223" t="s">
        <v>522</v>
      </c>
      <c r="Y39" s="1358" t="s">
        <v>472</v>
      </c>
      <c r="Z39" s="2271" t="s">
        <v>473</v>
      </c>
      <c r="AA39" s="2272"/>
      <c r="AB39" s="2280"/>
      <c r="AC39" s="1353" t="s">
        <v>520</v>
      </c>
      <c r="AD39" s="1223" t="s">
        <v>521</v>
      </c>
      <c r="AE39" s="1223" t="s">
        <v>522</v>
      </c>
      <c r="AF39" s="1358" t="s">
        <v>472</v>
      </c>
      <c r="AG39" s="2271" t="s">
        <v>473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255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255</v>
      </c>
      <c r="B42" s="1364" t="s">
        <v>256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426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427</v>
      </c>
      <c r="AM42" s="501"/>
      <c r="AN42" s="501" t="str">
        <f>IF(T42="","",T42)</f>
        <v>Территория действия тарифа</v>
      </c>
      <c r="AO42" s="501"/>
      <c r="AP42" s="501"/>
      <c r="AQ42" s="1156">
        <v>23</v>
      </c>
    </row>
    <row customHeight="1" ht="24">
      <c r="A43" s="1364" t="s">
        <v>255</v>
      </c>
      <c r="B43" s="1364" t="s">
        <v>256</v>
      </c>
      <c r="C43" s="1364" t="s">
        <v>257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509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510</v>
      </c>
      <c r="AM43" s="501"/>
      <c r="AN43" s="501" t="str">
        <f>IF(T43="","",T43)</f>
        <v>Наименование централизованной системы холодного водоснабжения</v>
      </c>
      <c r="AO43" s="501"/>
      <c r="AP43" s="501"/>
      <c r="AQ43" s="1156">
        <v>23</v>
      </c>
    </row>
    <row customHeight="1" ht="24">
      <c r="A44" s="1364" t="s">
        <v>255</v>
      </c>
      <c r="B44" s="1364" t="s">
        <v>256</v>
      </c>
      <c r="C44" s="1364" t="s">
        <v>257</v>
      </c>
      <c r="D44" s="1364" t="s">
        <v>523</v>
      </c>
      <c r="E44" s="2260"/>
      <c r="F44" s="2260"/>
      <c r="G44" s="2260"/>
      <c r="H44" s="2260"/>
      <c r="I44" s="2257" t="str">
        <f>S43&amp;".1"</f>
        <v>...1</v>
      </c>
      <c r="J44" s="1364"/>
      <c r="K44" s="1364"/>
      <c r="L44" s="1365"/>
      <c r="P44" s="2258">
        <v>1</v>
      </c>
      <c r="Q44" s="1355"/>
      <c r="R44" s="357"/>
      <c r="S44" s="1359" t="str">
        <f>$I44</f>
        <v>...1</v>
      </c>
      <c r="T44" s="286" t="s">
        <v>511</v>
      </c>
      <c r="U44" s="301"/>
      <c r="V44" s="2351"/>
      <c r="W44" s="2352"/>
      <c r="X44" s="2352"/>
      <c r="Y44" s="2352"/>
      <c r="Z44" s="2352"/>
      <c r="AA44" s="2352"/>
      <c r="AB44" s="2353"/>
      <c r="AC44" s="2354"/>
      <c r="AD44" s="2355"/>
      <c r="AE44" s="2355"/>
      <c r="AF44" s="2355"/>
      <c r="AG44" s="2355"/>
      <c r="AH44" s="2355"/>
      <c r="AI44" s="2355"/>
      <c r="AJ44" s="2356"/>
      <c r="AK44" s="1259" t="s">
        <v>512</v>
      </c>
      <c r="AM44" s="501"/>
      <c r="AN44" s="501" t="str">
        <f>IF(T44="","",T44)</f>
        <v>Наименование признака дифференциации</v>
      </c>
      <c r="AO44" s="501"/>
      <c r="AP44" s="501"/>
      <c r="AQ44" s="1156">
        <v>23</v>
      </c>
    </row>
    <row customHeight="1" ht="24">
      <c r="A45" s="1364" t="s">
        <v>255</v>
      </c>
      <c r="B45" s="1364" t="s">
        <v>256</v>
      </c>
      <c r="C45" s="1364" t="s">
        <v>257</v>
      </c>
      <c r="D45" s="1364" t="s">
        <v>523</v>
      </c>
      <c r="E45" s="2260"/>
      <c r="F45" s="2260"/>
      <c r="G45" s="2260"/>
      <c r="H45" s="2260"/>
      <c r="I45" s="2287"/>
      <c r="J45" s="2257" t="str">
        <f>I44&amp;".1"</f>
        <v>...1.1</v>
      </c>
      <c r="K45" s="1364"/>
      <c r="L45" s="1365" t="s">
        <v>435</v>
      </c>
      <c r="P45" s="2258"/>
      <c r="Q45" s="2258">
        <v>1</v>
      </c>
      <c r="R45" s="358"/>
      <c r="S45" s="1359" t="str">
        <f>$J45</f>
        <v>...1.1</v>
      </c>
      <c r="T45" s="287" t="s">
        <v>436</v>
      </c>
      <c r="U45" s="301"/>
      <c r="V45" s="2246"/>
      <c r="W45" s="2247"/>
      <c r="X45" s="2247"/>
      <c r="Y45" s="2247"/>
      <c r="Z45" s="2247"/>
      <c r="AA45" s="2247"/>
      <c r="AB45" s="2248"/>
      <c r="AC45" s="2246"/>
      <c r="AD45" s="2247"/>
      <c r="AE45" s="2247"/>
      <c r="AF45" s="2247"/>
      <c r="AG45" s="2247"/>
      <c r="AH45" s="2247"/>
      <c r="AI45" s="2247"/>
      <c r="AJ45" s="2248"/>
      <c r="AK45" s="1308" t="s">
        <v>513</v>
      </c>
      <c r="AM45" s="501"/>
      <c r="AN45" s="501" t="str">
        <f>IF(T45="","",T45)</f>
        <v>Группа потребителей</v>
      </c>
      <c r="AO45" s="501"/>
      <c r="AP45" s="501"/>
      <c r="AQ45" s="1156">
        <v>23</v>
      </c>
    </row>
    <row customHeight="1" ht="24">
      <c r="A46" s="1364" t="s">
        <v>255</v>
      </c>
      <c r="B46" s="1364" t="s">
        <v>256</v>
      </c>
      <c r="C46" s="1364" t="s">
        <v>257</v>
      </c>
      <c r="D46" s="1364" t="s">
        <v>523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255</v>
      </c>
      <c r="B47" s="1364" t="s">
        <v>256</v>
      </c>
      <c r="C47" s="1364" t="s">
        <v>257</v>
      </c>
      <c r="D47" s="1364" t="s">
        <v>523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255</v>
      </c>
      <c r="B48" s="1364" t="s">
        <v>256</v>
      </c>
      <c r="C48" s="1364" t="s">
        <v>257</v>
      </c>
      <c r="D48" s="1364" t="s">
        <v>523</v>
      </c>
      <c r="E48" s="2260"/>
      <c r="F48" s="2260"/>
      <c r="G48" s="2260"/>
      <c r="H48" s="2260"/>
      <c r="I48" s="2287"/>
      <c r="J48" s="2257"/>
      <c r="K48" s="1364"/>
      <c r="L48" s="1365"/>
      <c r="P48" s="2258"/>
      <c r="Q48" s="2258"/>
      <c r="R48" s="357"/>
      <c r="S48" s="1279"/>
      <c r="T48" s="288" t="s">
        <v>514</v>
      </c>
      <c r="U48" s="368"/>
      <c r="V48" s="368"/>
      <c r="W48" s="368"/>
      <c r="X48" s="368"/>
      <c r="Y48" s="368"/>
      <c r="Z48" s="368"/>
      <c r="AA48" s="368"/>
      <c r="AB48" s="368"/>
      <c r="AC48" s="368"/>
      <c r="AD48" s="368"/>
      <c r="AE48" s="368"/>
      <c r="AF48" s="368"/>
      <c r="AG48" s="368"/>
      <c r="AH48" s="368"/>
      <c r="AI48" s="368"/>
      <c r="AJ48" s="368"/>
      <c r="AK48" s="1259" t="s">
        <v>515</v>
      </c>
      <c r="AM48" s="501"/>
      <c r="AN48" s="501" t="str">
        <f>IF(T48="","",T48)</f>
        <v>Добавить значение признака дифференциации</v>
      </c>
      <c r="AO48" s="501"/>
      <c r="AP48" s="501"/>
      <c r="AQ48" s="1156">
        <v>20</v>
      </c>
    </row>
    <row customHeight="1" ht="22.049999999999997">
      <c r="A49" s="1364" t="s">
        <v>255</v>
      </c>
      <c r="B49" s="1364" t="s">
        <v>256</v>
      </c>
      <c r="C49" s="1364" t="s">
        <v>257</v>
      </c>
      <c r="D49" s="1364" t="s">
        <v>523</v>
      </c>
      <c r="E49" s="2260"/>
      <c r="F49" s="2260"/>
      <c r="G49" s="2260"/>
      <c r="H49" s="2260"/>
      <c r="I49" s="2257"/>
      <c r="J49" s="1364"/>
      <c r="K49" s="1364"/>
      <c r="L49" s="1365"/>
      <c r="P49" s="2258"/>
      <c r="Q49" s="1355"/>
      <c r="R49" s="357"/>
      <c r="S49" s="1279"/>
      <c r="T49" s="366" t="s">
        <v>441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255</v>
      </c>
      <c r="B50" s="1364" t="s">
        <v>256</v>
      </c>
      <c r="C50" s="1364" t="s">
        <v>257</v>
      </c>
      <c r="D50" s="1364" t="s">
        <v>523</v>
      </c>
      <c r="E50" s="2260"/>
      <c r="F50" s="2260"/>
      <c r="G50" s="2260"/>
      <c r="H50" s="2259"/>
      <c r="I50" s="1364"/>
      <c r="J50" s="1364"/>
      <c r="K50" s="1364"/>
      <c r="L50" s="1365"/>
      <c r="M50" s="1366"/>
      <c r="N50" s="1366"/>
      <c r="O50" s="538"/>
      <c r="P50" s="361"/>
      <c r="Q50" s="376"/>
      <c r="R50" s="356"/>
      <c r="S50" s="1279"/>
      <c r="T50" s="373" t="s">
        <v>516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255</v>
      </c>
      <c r="B51" s="1344" t="s">
        <v>256</v>
      </c>
      <c r="C51" s="1315"/>
      <c r="D51" s="1315"/>
      <c r="E51" s="2260"/>
      <c r="F51" s="2259"/>
      <c r="G51" s="1315"/>
      <c r="H51" s="1315"/>
      <c r="I51" s="1315"/>
      <c r="J51" s="1315"/>
      <c r="K51" s="1315"/>
      <c r="L51" s="1427"/>
      <c r="M51" s="1322"/>
      <c r="N51" s="1322"/>
      <c r="P51" s="1317"/>
      <c r="Q51" s="1318"/>
      <c r="R51" s="1317"/>
      <c r="S51" s="1323"/>
      <c r="T51" s="1326" t="s">
        <v>190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255</v>
      </c>
      <c r="B52" s="1344"/>
      <c r="C52" s="1344"/>
      <c r="D52" s="1344"/>
      <c r="E52" s="2259"/>
      <c r="F52" s="1344"/>
      <c r="G52" s="1344"/>
      <c r="H52" s="1344"/>
      <c r="I52" s="1344"/>
      <c r="J52" s="1344"/>
      <c r="K52" s="1344"/>
      <c r="L52" s="1347"/>
      <c r="M52" s="1322"/>
      <c r="N52" s="1322"/>
      <c r="O52" s="519"/>
      <c r="P52" s="381"/>
      <c r="Q52" s="1345"/>
      <c r="R52" s="381"/>
      <c r="S52" s="1323"/>
      <c r="T52" s="1326" t="s">
        <v>191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208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E59A9-BF79-F455-0288-AF353B12DB3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511</v>
      </c>
      <c r="U5" s="301"/>
      <c r="V5" s="2351"/>
      <c r="W5" s="2352"/>
      <c r="X5" s="2352"/>
      <c r="Y5" s="2352"/>
      <c r="Z5" s="2352"/>
      <c r="AA5" s="2352"/>
      <c r="AB5" s="2353"/>
      <c r="AC5" s="2354"/>
      <c r="AD5" s="2355"/>
      <c r="AE5" s="2355"/>
      <c r="AF5" s="2355"/>
      <c r="AG5" s="2355"/>
      <c r="AH5" s="2355"/>
      <c r="AI5" s="2355"/>
      <c r="AJ5" s="2356"/>
      <c r="AK5" s="1259" t="s">
        <v>512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435</v>
      </c>
      <c r="P6" s="2258"/>
      <c r="Q6" s="2258">
        <v>1</v>
      </c>
      <c r="R6" s="358"/>
      <c r="S6" s="1458">
        <f>$J6</f>
      </c>
      <c r="T6" s="287" t="s">
        <v>436</v>
      </c>
      <c r="U6" s="301"/>
      <c r="V6" s="2246"/>
      <c r="W6" s="2247"/>
      <c r="X6" s="2247"/>
      <c r="Y6" s="2247"/>
      <c r="Z6" s="2247"/>
      <c r="AA6" s="2247"/>
      <c r="AB6" s="2248"/>
      <c r="AC6" s="2246"/>
      <c r="AD6" s="2247"/>
      <c r="AE6" s="2247"/>
      <c r="AF6" s="2247"/>
      <c r="AG6" s="2247"/>
      <c r="AH6" s="2247"/>
      <c r="AI6" s="2247"/>
      <c r="AJ6" s="2248"/>
      <c r="AK6" s="1308" t="s">
        <v>513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514</v>
      </c>
      <c r="U9" s="368"/>
      <c r="V9" s="368"/>
      <c r="W9" s="368"/>
      <c r="X9" s="368"/>
      <c r="Y9" s="368"/>
      <c r="Z9" s="368"/>
      <c r="AA9" s="368"/>
      <c r="AB9" s="368"/>
      <c r="AC9" s="368"/>
      <c r="AD9" s="368"/>
      <c r="AE9" s="368"/>
      <c r="AF9" s="368"/>
      <c r="AG9" s="368"/>
      <c r="AH9" s="368"/>
      <c r="AI9" s="368"/>
      <c r="AJ9" s="368"/>
      <c r="AK9" s="1259" t="s">
        <v>515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441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190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443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444</v>
      </c>
      <c r="P20" s="1363"/>
      <c r="Q20" s="1443"/>
      <c r="R20" s="1443"/>
      <c r="S20" s="730"/>
      <c r="T20" s="1161" t="s">
        <v>445</v>
      </c>
      <c r="Z20" s="187" t="s">
        <v>446</v>
      </c>
      <c r="AB20" s="187" t="s">
        <v>447</v>
      </c>
      <c r="AC20" s="1161" t="s">
        <v>445</v>
      </c>
      <c r="AG20" s="187" t="s">
        <v>448</v>
      </c>
      <c r="AI20" s="187" t="s">
        <v>447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449</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450</v>
      </c>
      <c r="T29" s="2251"/>
      <c r="U29" s="1373"/>
      <c r="V29" s="2252" t="str">
        <f>IF(TITLE_NUMBER_PR_CHANGE="",IF(TITLE_NUMBER_PR="","",TITLE_NUMBER_PR),TITLE_NUMBER_PR_CHANGE)</f>
        <v>53/110</v>
      </c>
      <c r="W29" s="2252"/>
      <c r="X29" s="2252"/>
      <c r="Y29" s="2252"/>
      <c r="Z29" s="2252"/>
      <c r="AA29" s="2252"/>
      <c r="AB29" s="327"/>
      <c r="AC29" s="2252" t="str">
        <f>IF(TITLE_NUMBER_PR_CHANGE="",IF(TITLE_NUMBER_PR="","",TITLE_NUMBER_PR),TITLE_NUMBER_PR_CHANGE)</f>
        <v>53/110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https://npa.gov-murman.ru/bitrix/components/b1team/govmurman.element.file/download.php?ID=559439&amp;FID=881211</v>
      </c>
      <c r="W30" s="2252"/>
      <c r="X30" s="2252"/>
      <c r="Y30" s="2252"/>
      <c r="Z30" s="2252"/>
      <c r="AA30" s="2252"/>
      <c r="AB30" s="327"/>
      <c r="AC30" s="2252" t="str">
        <f>IF(TITLE_IST_PUB_CHANGE="",IF(TITLE_IST_PUB="","",TITLE_IST_PUB),TITLE_IST_PUB_CHANGE)</f>
        <v>https://npa.gov-murman.ru/bitrix/components/b1team/govmurman.element.file/download.php?ID=559439&amp;FID=881211</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451</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452</v>
      </c>
      <c r="T33" s="2251"/>
      <c r="U33" s="1373"/>
      <c r="V33" s="2252" t="str">
        <f>IF(TITLE_NUMBER_PR_CHANGE="",IF(TITLE_NUMBER_PR="","",TITLE_NUMBER_PR),TITLE_NUMBER_PR_CHANGE)</f>
        <v>53/110</v>
      </c>
      <c r="W33" s="2252"/>
      <c r="X33" s="2252"/>
      <c r="Y33" s="2252"/>
      <c r="Z33" s="2252"/>
      <c r="AA33" s="2252"/>
      <c r="AB33" s="327"/>
      <c r="AC33" s="2252" t="str">
        <f>IF(TITLE_NUMBER_PR_CHANGE="",IF(TITLE_NUMBER_PR="","",TITLE_NUMBER_PR),TITLE_NUMBER_PR_CHANGE)</f>
        <v>53/110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453</v>
      </c>
      <c r="AC34" s="327"/>
      <c r="AD34" s="327"/>
      <c r="AE34" s="327"/>
      <c r="AF34" s="327"/>
      <c r="AG34" s="327"/>
      <c r="AH34" s="327"/>
      <c r="AI34" s="279" t="s">
        <v>453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329</v>
      </c>
      <c r="T36" s="2128"/>
      <c r="U36" s="2128"/>
      <c r="V36" s="2128"/>
      <c r="W36" s="2128"/>
      <c r="X36" s="2128"/>
      <c r="Y36" s="2128"/>
      <c r="Z36" s="2128"/>
      <c r="AA36" s="2128"/>
      <c r="AB36" s="2128"/>
      <c r="AC36" s="2128"/>
      <c r="AD36" s="2128"/>
      <c r="AE36" s="2128"/>
      <c r="AF36" s="2128"/>
      <c r="AG36" s="2128"/>
      <c r="AH36" s="2128"/>
      <c r="AI36" s="2128"/>
      <c r="AJ36" s="2128"/>
      <c r="AK36" s="2128" t="s">
        <v>330</v>
      </c>
      <c r="AQ36" s="1156">
        <v>14</v>
      </c>
    </row>
    <row customHeight="1" ht="14.699999999999998">
      <c r="Q37" s="377"/>
      <c r="R37" s="377"/>
      <c r="S37" s="2274" t="s">
        <v>92</v>
      </c>
      <c r="T37" s="2210" t="s">
        <v>454</v>
      </c>
      <c r="U37" s="302"/>
      <c r="V37" s="2275" t="s">
        <v>455</v>
      </c>
      <c r="W37" s="2276"/>
      <c r="X37" s="2276"/>
      <c r="Y37" s="2276"/>
      <c r="Z37" s="2276"/>
      <c r="AA37" s="2277"/>
      <c r="AB37" s="2278" t="s">
        <v>456</v>
      </c>
      <c r="AC37" s="2275" t="s">
        <v>455</v>
      </c>
      <c r="AD37" s="2276"/>
      <c r="AE37" s="2276"/>
      <c r="AF37" s="2276"/>
      <c r="AG37" s="2276"/>
      <c r="AH37" s="2277"/>
      <c r="AI37" s="2278" t="s">
        <v>457</v>
      </c>
      <c r="AJ37" s="2281" t="s">
        <v>458</v>
      </c>
      <c r="AK37" s="2128"/>
      <c r="AQ37" s="1156">
        <v>14</v>
      </c>
    </row>
    <row customHeight="1" ht="35.699999999999996">
      <c r="Q38" s="377"/>
      <c r="R38" s="377"/>
      <c r="S38" s="2274"/>
      <c r="T38" s="2210"/>
      <c r="U38" s="1032"/>
      <c r="V38" s="1453" t="s">
        <v>517</v>
      </c>
      <c r="W38" s="2263" t="s">
        <v>461</v>
      </c>
      <c r="X38" s="2264"/>
      <c r="Y38" s="2263" t="s">
        <v>462</v>
      </c>
      <c r="Z38" s="2270"/>
      <c r="AA38" s="2264"/>
      <c r="AB38" s="2279"/>
      <c r="AC38" s="1453" t="s">
        <v>517</v>
      </c>
      <c r="AD38" s="2263" t="s">
        <v>461</v>
      </c>
      <c r="AE38" s="2264"/>
      <c r="AF38" s="2263" t="s">
        <v>462</v>
      </c>
      <c r="AG38" s="2270"/>
      <c r="AH38" s="2264"/>
      <c r="AI38" s="2279"/>
      <c r="AJ38" s="2282"/>
      <c r="AK38" s="2128"/>
      <c r="AQ38" s="1156">
        <v>34</v>
      </c>
    </row>
    <row customHeight="1" ht="35.699999999999996">
      <c r="A39" s="1371"/>
      <c r="B39" s="1371" t="s">
        <v>139</v>
      </c>
      <c r="C39" s="1371" t="s">
        <v>140</v>
      </c>
      <c r="D39" s="1371" t="s">
        <v>141</v>
      </c>
      <c r="E39" s="1365" t="s">
        <v>463</v>
      </c>
      <c r="F39" s="1365" t="s">
        <v>464</v>
      </c>
      <c r="G39" s="1365" t="s">
        <v>465</v>
      </c>
      <c r="H39" s="1365"/>
      <c r="I39" s="1365" t="s">
        <v>518</v>
      </c>
      <c r="J39" s="1365" t="s">
        <v>468</v>
      </c>
      <c r="K39" s="1365" t="s">
        <v>519</v>
      </c>
      <c r="L39" s="1365" t="s">
        <v>444</v>
      </c>
      <c r="Q39" s="377"/>
      <c r="R39" s="377"/>
      <c r="S39" s="2274"/>
      <c r="T39" s="2210"/>
      <c r="U39" s="303"/>
      <c r="V39" s="1453" t="s">
        <v>520</v>
      </c>
      <c r="W39" s="1223" t="s">
        <v>521</v>
      </c>
      <c r="X39" s="1223" t="s">
        <v>522</v>
      </c>
      <c r="Y39" s="1456" t="s">
        <v>472</v>
      </c>
      <c r="Z39" s="2271" t="s">
        <v>473</v>
      </c>
      <c r="AA39" s="2272"/>
      <c r="AB39" s="2280"/>
      <c r="AC39" s="1453" t="s">
        <v>520</v>
      </c>
      <c r="AD39" s="1223" t="s">
        <v>521</v>
      </c>
      <c r="AE39" s="1223" t="s">
        <v>522</v>
      </c>
      <c r="AF39" s="1456" t="s">
        <v>472</v>
      </c>
      <c r="AG39" s="2271" t="s">
        <v>473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260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260</v>
      </c>
      <c r="B42" s="1364" t="s">
        <v>261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426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427</v>
      </c>
      <c r="AM42" s="501"/>
      <c r="AN42" s="501" t="str">
        <f>IF(T42="","",T42)</f>
        <v>Территория действия тарифа</v>
      </c>
      <c r="AO42" s="501"/>
      <c r="AP42" s="501"/>
      <c r="AQ42" s="1156">
        <v>23</v>
      </c>
    </row>
    <row customHeight="1" ht="24">
      <c r="A43" s="1364" t="s">
        <v>260</v>
      </c>
      <c r="B43" s="1364" t="s">
        <v>261</v>
      </c>
      <c r="C43" s="1364" t="s">
        <v>262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510</v>
      </c>
      <c r="AM43" s="501"/>
      <c r="AN43" s="501" t="str">
        <f>IF(T43="","",T43)</f>
        <v>Наименование централизованной системы холодного водоснабжения</v>
      </c>
      <c r="AO43" s="501"/>
      <c r="AP43" s="501"/>
      <c r="AQ43" s="1156">
        <v>23</v>
      </c>
    </row>
    <row customHeight="1" ht="24">
      <c r="A44" s="1364" t="s">
        <v>260</v>
      </c>
      <c r="B44" s="1364" t="s">
        <v>261</v>
      </c>
      <c r="C44" s="1364" t="s">
        <v>262</v>
      </c>
      <c r="D44" s="1364" t="s">
        <v>524</v>
      </c>
      <c r="E44" s="2260"/>
      <c r="F44" s="2260"/>
      <c r="G44" s="2260"/>
      <c r="H44" s="2260"/>
      <c r="I44" s="2257" t="str">
        <f>S43&amp;".1"</f>
        <v>...1</v>
      </c>
      <c r="J44" s="1364"/>
      <c r="K44" s="1364"/>
      <c r="L44" s="1365"/>
      <c r="P44" s="2258">
        <v>1</v>
      </c>
      <c r="Q44" s="1451"/>
      <c r="R44" s="357"/>
      <c r="S44" s="1458" t="str">
        <f>$I44</f>
        <v>...1</v>
      </c>
      <c r="T44" s="286" t="s">
        <v>511</v>
      </c>
      <c r="U44" s="301"/>
      <c r="V44" s="2351"/>
      <c r="W44" s="2352"/>
      <c r="X44" s="2352"/>
      <c r="Y44" s="2352"/>
      <c r="Z44" s="2352"/>
      <c r="AA44" s="2352"/>
      <c r="AB44" s="2353"/>
      <c r="AC44" s="2354"/>
      <c r="AD44" s="2355"/>
      <c r="AE44" s="2355"/>
      <c r="AF44" s="2355"/>
      <c r="AG44" s="2355"/>
      <c r="AH44" s="2355"/>
      <c r="AI44" s="2355"/>
      <c r="AJ44" s="2356"/>
      <c r="AK44" s="1259" t="s">
        <v>512</v>
      </c>
      <c r="AM44" s="501"/>
      <c r="AN44" s="501" t="str">
        <f>IF(T44="","",T44)</f>
        <v>Наименование признака дифференциации</v>
      </c>
      <c r="AO44" s="501"/>
      <c r="AP44" s="501"/>
      <c r="AQ44" s="1156">
        <v>23</v>
      </c>
    </row>
    <row customHeight="1" ht="24">
      <c r="A45" s="1364" t="s">
        <v>260</v>
      </c>
      <c r="B45" s="1364" t="s">
        <v>261</v>
      </c>
      <c r="C45" s="1364" t="s">
        <v>262</v>
      </c>
      <c r="D45" s="1364" t="s">
        <v>524</v>
      </c>
      <c r="E45" s="2260"/>
      <c r="F45" s="2260"/>
      <c r="G45" s="2260"/>
      <c r="H45" s="2260"/>
      <c r="I45" s="2287"/>
      <c r="J45" s="2257" t="str">
        <f>I44&amp;".1"</f>
        <v>...1.1</v>
      </c>
      <c r="K45" s="1364"/>
      <c r="L45" s="1365" t="s">
        <v>435</v>
      </c>
      <c r="P45" s="2258"/>
      <c r="Q45" s="2258">
        <v>1</v>
      </c>
      <c r="R45" s="358"/>
      <c r="S45" s="1458" t="str">
        <f>$J45</f>
        <v>...1.1</v>
      </c>
      <c r="T45" s="287" t="s">
        <v>436</v>
      </c>
      <c r="U45" s="301"/>
      <c r="V45" s="2246"/>
      <c r="W45" s="2247"/>
      <c r="X45" s="2247"/>
      <c r="Y45" s="2247"/>
      <c r="Z45" s="2247"/>
      <c r="AA45" s="2247"/>
      <c r="AB45" s="2248"/>
      <c r="AC45" s="2246"/>
      <c r="AD45" s="2247"/>
      <c r="AE45" s="2247"/>
      <c r="AF45" s="2247"/>
      <c r="AG45" s="2247"/>
      <c r="AH45" s="2247"/>
      <c r="AI45" s="2247"/>
      <c r="AJ45" s="2248"/>
      <c r="AK45" s="1308" t="s">
        <v>513</v>
      </c>
      <c r="AM45" s="501"/>
      <c r="AN45" s="501" t="str">
        <f>IF(T45="","",T45)</f>
        <v>Группа потребителей</v>
      </c>
      <c r="AO45" s="501"/>
      <c r="AP45" s="501"/>
      <c r="AQ45" s="1156">
        <v>23</v>
      </c>
    </row>
    <row customHeight="1" ht="24">
      <c r="A46" s="1364" t="s">
        <v>260</v>
      </c>
      <c r="B46" s="1364" t="s">
        <v>261</v>
      </c>
      <c r="C46" s="1364" t="s">
        <v>262</v>
      </c>
      <c r="D46" s="1364" t="s">
        <v>524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260</v>
      </c>
      <c r="B47" s="1364" t="s">
        <v>261</v>
      </c>
      <c r="C47" s="1364" t="s">
        <v>262</v>
      </c>
      <c r="D47" s="1364" t="s">
        <v>524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260</v>
      </c>
      <c r="B48" s="1364" t="s">
        <v>261</v>
      </c>
      <c r="C48" s="1364" t="s">
        <v>262</v>
      </c>
      <c r="D48" s="1364" t="s">
        <v>524</v>
      </c>
      <c r="E48" s="2260"/>
      <c r="F48" s="2260"/>
      <c r="G48" s="2260"/>
      <c r="H48" s="2260"/>
      <c r="I48" s="2287"/>
      <c r="J48" s="2257"/>
      <c r="K48" s="1364"/>
      <c r="L48" s="1365"/>
      <c r="P48" s="2258"/>
      <c r="Q48" s="2258"/>
      <c r="R48" s="357"/>
      <c r="S48" s="1279"/>
      <c r="T48" s="288" t="s">
        <v>514</v>
      </c>
      <c r="U48" s="368"/>
      <c r="V48" s="368"/>
      <c r="W48" s="368"/>
      <c r="X48" s="368"/>
      <c r="Y48" s="368"/>
      <c r="Z48" s="368"/>
      <c r="AA48" s="368"/>
      <c r="AB48" s="368"/>
      <c r="AC48" s="368"/>
      <c r="AD48" s="368"/>
      <c r="AE48" s="368"/>
      <c r="AF48" s="368"/>
      <c r="AG48" s="368"/>
      <c r="AH48" s="368"/>
      <c r="AI48" s="368"/>
      <c r="AJ48" s="368"/>
      <c r="AK48" s="1259" t="s">
        <v>515</v>
      </c>
      <c r="AM48" s="501"/>
      <c r="AN48" s="501" t="str">
        <f>IF(T48="","",T48)</f>
        <v>Добавить значение признака дифференциации</v>
      </c>
      <c r="AO48" s="501"/>
      <c r="AP48" s="501"/>
      <c r="AQ48" s="1156">
        <v>20</v>
      </c>
    </row>
    <row customHeight="1" ht="22.049999999999997">
      <c r="A49" s="1364" t="s">
        <v>260</v>
      </c>
      <c r="B49" s="1364" t="s">
        <v>261</v>
      </c>
      <c r="C49" s="1364" t="s">
        <v>262</v>
      </c>
      <c r="D49" s="1364" t="s">
        <v>524</v>
      </c>
      <c r="E49" s="2260"/>
      <c r="F49" s="2260"/>
      <c r="G49" s="2260"/>
      <c r="H49" s="2260"/>
      <c r="I49" s="2257"/>
      <c r="J49" s="1364"/>
      <c r="K49" s="1364"/>
      <c r="L49" s="1365"/>
      <c r="P49" s="2258"/>
      <c r="Q49" s="1451"/>
      <c r="R49" s="357"/>
      <c r="S49" s="1279"/>
      <c r="T49" s="366" t="s">
        <v>441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260</v>
      </c>
      <c r="B50" s="1364" t="s">
        <v>261</v>
      </c>
      <c r="C50" s="1364" t="s">
        <v>262</v>
      </c>
      <c r="D50" s="1364" t="s">
        <v>524</v>
      </c>
      <c r="E50" s="2260"/>
      <c r="F50" s="2260"/>
      <c r="G50" s="2260"/>
      <c r="H50" s="2259"/>
      <c r="I50" s="1364"/>
      <c r="J50" s="1364"/>
      <c r="K50" s="1364"/>
      <c r="L50" s="1365"/>
      <c r="M50" s="1366"/>
      <c r="N50" s="1366"/>
      <c r="O50" s="538"/>
      <c r="P50" s="361"/>
      <c r="Q50" s="376"/>
      <c r="R50" s="356"/>
      <c r="S50" s="1279"/>
      <c r="T50" s="373" t="s">
        <v>516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260</v>
      </c>
      <c r="B51" s="1344" t="s">
        <v>261</v>
      </c>
      <c r="C51" s="1315"/>
      <c r="D51" s="1315"/>
      <c r="E51" s="2260"/>
      <c r="F51" s="2259"/>
      <c r="G51" s="1315"/>
      <c r="H51" s="1315"/>
      <c r="I51" s="1315"/>
      <c r="J51" s="1315"/>
      <c r="K51" s="1315"/>
      <c r="L51" s="1459"/>
      <c r="M51" s="1322"/>
      <c r="N51" s="1322"/>
      <c r="P51" s="1317"/>
      <c r="Q51" s="1318"/>
      <c r="R51" s="1317"/>
      <c r="S51" s="1323"/>
      <c r="T51" s="1326" t="s">
        <v>190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260</v>
      </c>
      <c r="B52" s="1344"/>
      <c r="C52" s="1344"/>
      <c r="D52" s="1344"/>
      <c r="E52" s="2259"/>
      <c r="F52" s="1344"/>
      <c r="G52" s="1344"/>
      <c r="H52" s="1344"/>
      <c r="I52" s="1344"/>
      <c r="J52" s="1344"/>
      <c r="K52" s="1344"/>
      <c r="L52" s="1347"/>
      <c r="M52" s="1322"/>
      <c r="N52" s="1322"/>
      <c r="O52" s="519"/>
      <c r="P52" s="381"/>
      <c r="Q52" s="1345"/>
      <c r="R52" s="381"/>
      <c r="S52" s="1323"/>
      <c r="T52" s="1326" t="s">
        <v>191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208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17F017-34F8-CBA5-7338-018295B8B9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511</v>
      </c>
      <c r="U5" s="301"/>
      <c r="V5" s="2351"/>
      <c r="W5" s="2352"/>
      <c r="X5" s="2352"/>
      <c r="Y5" s="2352"/>
      <c r="Z5" s="2352"/>
      <c r="AA5" s="2352"/>
      <c r="AB5" s="2353"/>
      <c r="AC5" s="2354"/>
      <c r="AD5" s="2355"/>
      <c r="AE5" s="2355"/>
      <c r="AF5" s="2355"/>
      <c r="AG5" s="2355"/>
      <c r="AH5" s="2355"/>
      <c r="AI5" s="2355"/>
      <c r="AJ5" s="2356"/>
      <c r="AK5" s="1259" t="s">
        <v>512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435</v>
      </c>
      <c r="P6" s="2258"/>
      <c r="Q6" s="2258">
        <v>1</v>
      </c>
      <c r="R6" s="358"/>
      <c r="S6" s="1458">
        <f>$J6</f>
      </c>
      <c r="T6" s="287" t="s">
        <v>436</v>
      </c>
      <c r="U6" s="301"/>
      <c r="V6" s="2246"/>
      <c r="W6" s="2247"/>
      <c r="X6" s="2247"/>
      <c r="Y6" s="2247"/>
      <c r="Z6" s="2247"/>
      <c r="AA6" s="2247"/>
      <c r="AB6" s="2248"/>
      <c r="AC6" s="2246"/>
      <c r="AD6" s="2247"/>
      <c r="AE6" s="2247"/>
      <c r="AF6" s="2247"/>
      <c r="AG6" s="2247"/>
      <c r="AH6" s="2247"/>
      <c r="AI6" s="2247"/>
      <c r="AJ6" s="2248"/>
      <c r="AK6" s="1308" t="s">
        <v>513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514</v>
      </c>
      <c r="U9" s="368"/>
      <c r="V9" s="368"/>
      <c r="W9" s="368"/>
      <c r="X9" s="368"/>
      <c r="Y9" s="368"/>
      <c r="Z9" s="368"/>
      <c r="AA9" s="368"/>
      <c r="AB9" s="368"/>
      <c r="AC9" s="368"/>
      <c r="AD9" s="368"/>
      <c r="AE9" s="368"/>
      <c r="AF9" s="368"/>
      <c r="AG9" s="368"/>
      <c r="AH9" s="368"/>
      <c r="AI9" s="368"/>
      <c r="AJ9" s="368"/>
      <c r="AK9" s="1259" t="s">
        <v>515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441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190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443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444</v>
      </c>
      <c r="P20" s="1363"/>
      <c r="Q20" s="1443"/>
      <c r="R20" s="1443"/>
      <c r="S20" s="730"/>
      <c r="T20" s="1161" t="s">
        <v>445</v>
      </c>
      <c r="Z20" s="187" t="s">
        <v>446</v>
      </c>
      <c r="AB20" s="187" t="s">
        <v>447</v>
      </c>
      <c r="AC20" s="1161" t="s">
        <v>445</v>
      </c>
      <c r="AG20" s="187" t="s">
        <v>448</v>
      </c>
      <c r="AI20" s="187" t="s">
        <v>447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449</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450</v>
      </c>
      <c r="T29" s="2251"/>
      <c r="U29" s="1373"/>
      <c r="V29" s="2252" t="str">
        <f>IF(TITLE_NUMBER_PR_CHANGE="",IF(TITLE_NUMBER_PR="","",TITLE_NUMBER_PR),TITLE_NUMBER_PR_CHANGE)</f>
        <v>53/110</v>
      </c>
      <c r="W29" s="2252"/>
      <c r="X29" s="2252"/>
      <c r="Y29" s="2252"/>
      <c r="Z29" s="2252"/>
      <c r="AA29" s="2252"/>
      <c r="AB29" s="327"/>
      <c r="AC29" s="2252" t="str">
        <f>IF(TITLE_NUMBER_PR_CHANGE="",IF(TITLE_NUMBER_PR="","",TITLE_NUMBER_PR),TITLE_NUMBER_PR_CHANGE)</f>
        <v>53/110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https://npa.gov-murman.ru/bitrix/components/b1team/govmurman.element.file/download.php?ID=559439&amp;FID=881211</v>
      </c>
      <c r="W30" s="2252"/>
      <c r="X30" s="2252"/>
      <c r="Y30" s="2252"/>
      <c r="Z30" s="2252"/>
      <c r="AA30" s="2252"/>
      <c r="AB30" s="327"/>
      <c r="AC30" s="2252" t="str">
        <f>IF(TITLE_IST_PUB_CHANGE="",IF(TITLE_IST_PUB="","",TITLE_IST_PUB),TITLE_IST_PUB_CHANGE)</f>
        <v>https://npa.gov-murman.ru/bitrix/components/b1team/govmurman.element.file/download.php?ID=559439&amp;FID=881211</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451</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452</v>
      </c>
      <c r="T33" s="2251"/>
      <c r="U33" s="1373"/>
      <c r="V33" s="2252" t="str">
        <f>IF(TITLE_NUMBER_PR_CHANGE="",IF(TITLE_NUMBER_PR="","",TITLE_NUMBER_PR),TITLE_NUMBER_PR_CHANGE)</f>
        <v>53/110</v>
      </c>
      <c r="W33" s="2252"/>
      <c r="X33" s="2252"/>
      <c r="Y33" s="2252"/>
      <c r="Z33" s="2252"/>
      <c r="AA33" s="2252"/>
      <c r="AB33" s="327"/>
      <c r="AC33" s="2252" t="str">
        <f>IF(TITLE_NUMBER_PR_CHANGE="",IF(TITLE_NUMBER_PR="","",TITLE_NUMBER_PR),TITLE_NUMBER_PR_CHANGE)</f>
        <v>53/110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453</v>
      </c>
      <c r="AC34" s="327"/>
      <c r="AD34" s="327"/>
      <c r="AE34" s="327"/>
      <c r="AF34" s="327"/>
      <c r="AG34" s="327"/>
      <c r="AH34" s="327"/>
      <c r="AI34" s="279" t="s">
        <v>453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329</v>
      </c>
      <c r="T36" s="2128"/>
      <c r="U36" s="2128"/>
      <c r="V36" s="2128"/>
      <c r="W36" s="2128"/>
      <c r="X36" s="2128"/>
      <c r="Y36" s="2128"/>
      <c r="Z36" s="2128"/>
      <c r="AA36" s="2128"/>
      <c r="AB36" s="2128"/>
      <c r="AC36" s="2128"/>
      <c r="AD36" s="2128"/>
      <c r="AE36" s="2128"/>
      <c r="AF36" s="2128"/>
      <c r="AG36" s="2128"/>
      <c r="AH36" s="2128"/>
      <c r="AI36" s="2128"/>
      <c r="AJ36" s="2128"/>
      <c r="AK36" s="2128" t="s">
        <v>330</v>
      </c>
      <c r="AQ36" s="1156">
        <v>14</v>
      </c>
    </row>
    <row customHeight="1" ht="14.699999999999998">
      <c r="Q37" s="377"/>
      <c r="R37" s="377"/>
      <c r="S37" s="2274" t="s">
        <v>92</v>
      </c>
      <c r="T37" s="2210" t="s">
        <v>454</v>
      </c>
      <c r="U37" s="302"/>
      <c r="V37" s="2275" t="s">
        <v>455</v>
      </c>
      <c r="W37" s="2276"/>
      <c r="X37" s="2276"/>
      <c r="Y37" s="2276"/>
      <c r="Z37" s="2276"/>
      <c r="AA37" s="2277"/>
      <c r="AB37" s="2278" t="s">
        <v>456</v>
      </c>
      <c r="AC37" s="2275" t="s">
        <v>455</v>
      </c>
      <c r="AD37" s="2276"/>
      <c r="AE37" s="2276"/>
      <c r="AF37" s="2276"/>
      <c r="AG37" s="2276"/>
      <c r="AH37" s="2277"/>
      <c r="AI37" s="2278" t="s">
        <v>457</v>
      </c>
      <c r="AJ37" s="2281" t="s">
        <v>458</v>
      </c>
      <c r="AK37" s="2128"/>
      <c r="AQ37" s="1156">
        <v>14</v>
      </c>
    </row>
    <row customHeight="1" ht="35.699999999999996">
      <c r="Q38" s="377"/>
      <c r="R38" s="377"/>
      <c r="S38" s="2274"/>
      <c r="T38" s="2210"/>
      <c r="U38" s="1032"/>
      <c r="V38" s="1453" t="s">
        <v>517</v>
      </c>
      <c r="W38" s="2263" t="s">
        <v>461</v>
      </c>
      <c r="X38" s="2264"/>
      <c r="Y38" s="2263" t="s">
        <v>462</v>
      </c>
      <c r="Z38" s="2270"/>
      <c r="AA38" s="2264"/>
      <c r="AB38" s="2279"/>
      <c r="AC38" s="1453" t="s">
        <v>517</v>
      </c>
      <c r="AD38" s="2263" t="s">
        <v>461</v>
      </c>
      <c r="AE38" s="2264"/>
      <c r="AF38" s="2263" t="s">
        <v>462</v>
      </c>
      <c r="AG38" s="2270"/>
      <c r="AH38" s="2264"/>
      <c r="AI38" s="2279"/>
      <c r="AJ38" s="2282"/>
      <c r="AK38" s="2128"/>
      <c r="AQ38" s="1156">
        <v>34</v>
      </c>
    </row>
    <row customHeight="1" ht="35.699999999999996">
      <c r="A39" s="1371"/>
      <c r="B39" s="1371" t="s">
        <v>139</v>
      </c>
      <c r="C39" s="1371" t="s">
        <v>140</v>
      </c>
      <c r="D39" s="1371" t="s">
        <v>141</v>
      </c>
      <c r="E39" s="1365" t="s">
        <v>463</v>
      </c>
      <c r="F39" s="1365" t="s">
        <v>464</v>
      </c>
      <c r="G39" s="1365" t="s">
        <v>465</v>
      </c>
      <c r="H39" s="1365"/>
      <c r="I39" s="1365" t="s">
        <v>518</v>
      </c>
      <c r="J39" s="1365" t="s">
        <v>468</v>
      </c>
      <c r="K39" s="1365" t="s">
        <v>519</v>
      </c>
      <c r="L39" s="1365" t="s">
        <v>444</v>
      </c>
      <c r="Q39" s="377"/>
      <c r="R39" s="377"/>
      <c r="S39" s="2274"/>
      <c r="T39" s="2210"/>
      <c r="U39" s="303"/>
      <c r="V39" s="1453" t="s">
        <v>520</v>
      </c>
      <c r="W39" s="1223" t="s">
        <v>521</v>
      </c>
      <c r="X39" s="1223" t="s">
        <v>522</v>
      </c>
      <c r="Y39" s="1456" t="s">
        <v>472</v>
      </c>
      <c r="Z39" s="2271" t="s">
        <v>473</v>
      </c>
      <c r="AA39" s="2272"/>
      <c r="AB39" s="2280"/>
      <c r="AC39" s="1453" t="s">
        <v>520</v>
      </c>
      <c r="AD39" s="1223" t="s">
        <v>521</v>
      </c>
      <c r="AE39" s="1223" t="s">
        <v>522</v>
      </c>
      <c r="AF39" s="1456" t="s">
        <v>472</v>
      </c>
      <c r="AG39" s="2271" t="s">
        <v>473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426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510</v>
      </c>
      <c r="AM43" s="501"/>
      <c r="AN43" s="501" t="str">
        <f>IF(T43="","",T43)</f>
        <v>Наименование централизованной системы холодного водоснабжения</v>
      </c>
      <c r="AO43" s="501"/>
      <c r="AP43" s="501"/>
      <c r="AQ43" s="1156">
        <v>23</v>
      </c>
    </row>
    <row customHeight="1" ht="24">
      <c r="A44" s="1364" t="s">
        <v>265</v>
      </c>
      <c r="B44" s="1364" t="s">
        <v>266</v>
      </c>
      <c r="C44" s="1364" t="s">
        <v>267</v>
      </c>
      <c r="D44" s="1364" t="s">
        <v>525</v>
      </c>
      <c r="E44" s="2260"/>
      <c r="F44" s="2260"/>
      <c r="G44" s="2260"/>
      <c r="H44" s="2260"/>
      <c r="I44" s="2257" t="str">
        <f>S43&amp;".1"</f>
        <v>...1</v>
      </c>
      <c r="J44" s="1364"/>
      <c r="K44" s="1364"/>
      <c r="L44" s="1365"/>
      <c r="P44" s="2258">
        <v>1</v>
      </c>
      <c r="Q44" s="1451"/>
      <c r="R44" s="357"/>
      <c r="S44" s="1458" t="str">
        <f>$I44</f>
        <v>...1</v>
      </c>
      <c r="T44" s="286" t="s">
        <v>511</v>
      </c>
      <c r="U44" s="301"/>
      <c r="V44" s="2351"/>
      <c r="W44" s="2352"/>
      <c r="X44" s="2352"/>
      <c r="Y44" s="2352"/>
      <c r="Z44" s="2352"/>
      <c r="AA44" s="2352"/>
      <c r="AB44" s="2353"/>
      <c r="AC44" s="2354"/>
      <c r="AD44" s="2355"/>
      <c r="AE44" s="2355"/>
      <c r="AF44" s="2355"/>
      <c r="AG44" s="2355"/>
      <c r="AH44" s="2355"/>
      <c r="AI44" s="2355"/>
      <c r="AJ44" s="2356"/>
      <c r="AK44" s="1259" t="s">
        <v>512</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525</v>
      </c>
      <c r="E45" s="2260"/>
      <c r="F45" s="2260"/>
      <c r="G45" s="2260"/>
      <c r="H45" s="2260"/>
      <c r="I45" s="2287"/>
      <c r="J45" s="2257" t="str">
        <f>I44&amp;".1"</f>
        <v>...1.1</v>
      </c>
      <c r="K45" s="1364"/>
      <c r="L45" s="1365" t="s">
        <v>435</v>
      </c>
      <c r="P45" s="2258"/>
      <c r="Q45" s="2258">
        <v>1</v>
      </c>
      <c r="R45" s="358"/>
      <c r="S45" s="1458" t="str">
        <f>$J45</f>
        <v>...1.1</v>
      </c>
      <c r="T45" s="287" t="s">
        <v>436</v>
      </c>
      <c r="U45" s="301"/>
      <c r="V45" s="2246"/>
      <c r="W45" s="2247"/>
      <c r="X45" s="2247"/>
      <c r="Y45" s="2247"/>
      <c r="Z45" s="2247"/>
      <c r="AA45" s="2247"/>
      <c r="AB45" s="2248"/>
      <c r="AC45" s="2246"/>
      <c r="AD45" s="2247"/>
      <c r="AE45" s="2247"/>
      <c r="AF45" s="2247"/>
      <c r="AG45" s="2247"/>
      <c r="AH45" s="2247"/>
      <c r="AI45" s="2247"/>
      <c r="AJ45" s="2248"/>
      <c r="AK45" s="1308" t="s">
        <v>513</v>
      </c>
      <c r="AM45" s="501"/>
      <c r="AN45" s="501" t="str">
        <f>IF(T45="","",T45)</f>
        <v>Группа потребителей</v>
      </c>
      <c r="AO45" s="501"/>
      <c r="AP45" s="501"/>
      <c r="AQ45" s="1156">
        <v>23</v>
      </c>
    </row>
    <row customHeight="1" ht="24">
      <c r="A46" s="1364" t="s">
        <v>265</v>
      </c>
      <c r="B46" s="1364" t="s">
        <v>266</v>
      </c>
      <c r="C46" s="1364" t="s">
        <v>267</v>
      </c>
      <c r="D46" s="1364" t="s">
        <v>525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525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525</v>
      </c>
      <c r="E48" s="2260"/>
      <c r="F48" s="2260"/>
      <c r="G48" s="2260"/>
      <c r="H48" s="2260"/>
      <c r="I48" s="2287"/>
      <c r="J48" s="2257"/>
      <c r="K48" s="1364"/>
      <c r="L48" s="1365"/>
      <c r="P48" s="2258"/>
      <c r="Q48" s="2258"/>
      <c r="R48" s="357"/>
      <c r="S48" s="1279"/>
      <c r="T48" s="288" t="s">
        <v>514</v>
      </c>
      <c r="U48" s="368"/>
      <c r="V48" s="368"/>
      <c r="W48" s="368"/>
      <c r="X48" s="368"/>
      <c r="Y48" s="368"/>
      <c r="Z48" s="368"/>
      <c r="AA48" s="368"/>
      <c r="AB48" s="368"/>
      <c r="AC48" s="368"/>
      <c r="AD48" s="368"/>
      <c r="AE48" s="368"/>
      <c r="AF48" s="368"/>
      <c r="AG48" s="368"/>
      <c r="AH48" s="368"/>
      <c r="AI48" s="368"/>
      <c r="AJ48" s="368"/>
      <c r="AK48" s="1259" t="s">
        <v>515</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525</v>
      </c>
      <c r="E49" s="2260"/>
      <c r="F49" s="2260"/>
      <c r="G49" s="2260"/>
      <c r="H49" s="2260"/>
      <c r="I49" s="2257"/>
      <c r="J49" s="1364"/>
      <c r="K49" s="1364"/>
      <c r="L49" s="1365"/>
      <c r="P49" s="2258"/>
      <c r="Q49" s="1451"/>
      <c r="R49" s="357"/>
      <c r="S49" s="1279"/>
      <c r="T49" s="366" t="s">
        <v>441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525</v>
      </c>
      <c r="E50" s="2260"/>
      <c r="F50" s="2260"/>
      <c r="G50" s="2260"/>
      <c r="H50" s="2259"/>
      <c r="I50" s="1364"/>
      <c r="J50" s="1364"/>
      <c r="K50" s="1364"/>
      <c r="L50" s="1365"/>
      <c r="M50" s="1366"/>
      <c r="N50" s="1366"/>
      <c r="O50" s="538"/>
      <c r="P50" s="361"/>
      <c r="Q50" s="376"/>
      <c r="R50" s="356"/>
      <c r="S50" s="1279"/>
      <c r="T50" s="373" t="s">
        <v>516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59"/>
      <c r="M51" s="1322"/>
      <c r="N51" s="1322"/>
      <c r="P51" s="1317"/>
      <c r="Q51" s="1318"/>
      <c r="R51" s="1317"/>
      <c r="S51" s="1323"/>
      <c r="T51" s="1326" t="s">
        <v>190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191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208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58758-FF48-3FBA-5973-1D146837BC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511</v>
      </c>
      <c r="U5" s="301"/>
      <c r="V5" s="2351"/>
      <c r="W5" s="2352"/>
      <c r="X5" s="2352"/>
      <c r="Y5" s="2352"/>
      <c r="Z5" s="2352"/>
      <c r="AA5" s="2352"/>
      <c r="AB5" s="2353"/>
      <c r="AC5" s="2354"/>
      <c r="AD5" s="2355"/>
      <c r="AE5" s="2355"/>
      <c r="AF5" s="2355"/>
      <c r="AG5" s="2355"/>
      <c r="AH5" s="2355"/>
      <c r="AI5" s="2355"/>
      <c r="AJ5" s="2356"/>
      <c r="AK5" s="1259" t="s">
        <v>512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435</v>
      </c>
      <c r="P6" s="2258"/>
      <c r="Q6" s="2258">
        <v>1</v>
      </c>
      <c r="R6" s="358"/>
      <c r="S6" s="1458">
        <f>$J6</f>
      </c>
      <c r="T6" s="287" t="s">
        <v>436</v>
      </c>
      <c r="U6" s="301"/>
      <c r="V6" s="2246"/>
      <c r="W6" s="2247"/>
      <c r="X6" s="2247"/>
      <c r="Y6" s="2247"/>
      <c r="Z6" s="2247"/>
      <c r="AA6" s="2247"/>
      <c r="AB6" s="2248"/>
      <c r="AC6" s="2246"/>
      <c r="AD6" s="2247"/>
      <c r="AE6" s="2247"/>
      <c r="AF6" s="2247"/>
      <c r="AG6" s="2247"/>
      <c r="AH6" s="2247"/>
      <c r="AI6" s="2247"/>
      <c r="AJ6" s="2248"/>
      <c r="AK6" s="1308" t="s">
        <v>513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514</v>
      </c>
      <c r="U9" s="368"/>
      <c r="V9" s="368"/>
      <c r="W9" s="368"/>
      <c r="X9" s="368"/>
      <c r="Y9" s="368"/>
      <c r="Z9" s="368"/>
      <c r="AA9" s="368"/>
      <c r="AB9" s="368"/>
      <c r="AC9" s="368"/>
      <c r="AD9" s="368"/>
      <c r="AE9" s="368"/>
      <c r="AF9" s="368"/>
      <c r="AG9" s="368"/>
      <c r="AH9" s="368"/>
      <c r="AI9" s="368"/>
      <c r="AJ9" s="368"/>
      <c r="AK9" s="1259" t="s">
        <v>515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441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190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443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444</v>
      </c>
      <c r="P20" s="1363"/>
      <c r="Q20" s="1443"/>
      <c r="R20" s="1443"/>
      <c r="S20" s="730"/>
      <c r="T20" s="1161" t="s">
        <v>445</v>
      </c>
      <c r="Z20" s="187" t="s">
        <v>446</v>
      </c>
      <c r="AB20" s="187" t="s">
        <v>447</v>
      </c>
      <c r="AC20" s="1161" t="s">
        <v>445</v>
      </c>
      <c r="AG20" s="187" t="s">
        <v>448</v>
      </c>
      <c r="AI20" s="187" t="s">
        <v>447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449</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450</v>
      </c>
      <c r="T29" s="2251"/>
      <c r="U29" s="1373"/>
      <c r="V29" s="2252" t="str">
        <f>IF(TITLE_NUMBER_PR_CHANGE="",IF(TITLE_NUMBER_PR="","",TITLE_NUMBER_PR),TITLE_NUMBER_PR_CHANGE)</f>
        <v>53/110</v>
      </c>
      <c r="W29" s="2252"/>
      <c r="X29" s="2252"/>
      <c r="Y29" s="2252"/>
      <c r="Z29" s="2252"/>
      <c r="AA29" s="2252"/>
      <c r="AB29" s="327"/>
      <c r="AC29" s="2252" t="str">
        <f>IF(TITLE_NUMBER_PR_CHANGE="",IF(TITLE_NUMBER_PR="","",TITLE_NUMBER_PR),TITLE_NUMBER_PR_CHANGE)</f>
        <v>53/110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https://npa.gov-murman.ru/bitrix/components/b1team/govmurman.element.file/download.php?ID=559439&amp;FID=881211</v>
      </c>
      <c r="W30" s="2252"/>
      <c r="X30" s="2252"/>
      <c r="Y30" s="2252"/>
      <c r="Z30" s="2252"/>
      <c r="AA30" s="2252"/>
      <c r="AB30" s="327"/>
      <c r="AC30" s="2252" t="str">
        <f>IF(TITLE_IST_PUB_CHANGE="",IF(TITLE_IST_PUB="","",TITLE_IST_PUB),TITLE_IST_PUB_CHANGE)</f>
        <v>https://npa.gov-murman.ru/bitrix/components/b1team/govmurman.element.file/download.php?ID=559439&amp;FID=881211</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451</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452</v>
      </c>
      <c r="T33" s="2251"/>
      <c r="U33" s="1373"/>
      <c r="V33" s="2252" t="str">
        <f>IF(TITLE_NUMBER_PR_CHANGE="",IF(TITLE_NUMBER_PR="","",TITLE_NUMBER_PR),TITLE_NUMBER_PR_CHANGE)</f>
        <v>53/110</v>
      </c>
      <c r="W33" s="2252"/>
      <c r="X33" s="2252"/>
      <c r="Y33" s="2252"/>
      <c r="Z33" s="2252"/>
      <c r="AA33" s="2252"/>
      <c r="AB33" s="327"/>
      <c r="AC33" s="2252" t="str">
        <f>IF(TITLE_NUMBER_PR_CHANGE="",IF(TITLE_NUMBER_PR="","",TITLE_NUMBER_PR),TITLE_NUMBER_PR_CHANGE)</f>
        <v>53/110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453</v>
      </c>
      <c r="AC34" s="327"/>
      <c r="AD34" s="327"/>
      <c r="AE34" s="327"/>
      <c r="AF34" s="327"/>
      <c r="AG34" s="327"/>
      <c r="AH34" s="327"/>
      <c r="AI34" s="279" t="s">
        <v>453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329</v>
      </c>
      <c r="T36" s="2128"/>
      <c r="U36" s="2128"/>
      <c r="V36" s="2128"/>
      <c r="W36" s="2128"/>
      <c r="X36" s="2128"/>
      <c r="Y36" s="2128"/>
      <c r="Z36" s="2128"/>
      <c r="AA36" s="2128"/>
      <c r="AB36" s="2128"/>
      <c r="AC36" s="2128"/>
      <c r="AD36" s="2128"/>
      <c r="AE36" s="2128"/>
      <c r="AF36" s="2128"/>
      <c r="AG36" s="2128"/>
      <c r="AH36" s="2128"/>
      <c r="AI36" s="2128"/>
      <c r="AJ36" s="2128"/>
      <c r="AK36" s="2128" t="s">
        <v>330</v>
      </c>
      <c r="AQ36" s="1156">
        <v>14</v>
      </c>
    </row>
    <row customHeight="1" ht="14.699999999999998">
      <c r="Q37" s="377"/>
      <c r="R37" s="377"/>
      <c r="S37" s="2274" t="s">
        <v>92</v>
      </c>
      <c r="T37" s="2210" t="s">
        <v>454</v>
      </c>
      <c r="U37" s="302"/>
      <c r="V37" s="2275" t="s">
        <v>455</v>
      </c>
      <c r="W37" s="2276"/>
      <c r="X37" s="2276"/>
      <c r="Y37" s="2276"/>
      <c r="Z37" s="2276"/>
      <c r="AA37" s="2277"/>
      <c r="AB37" s="2278" t="s">
        <v>456</v>
      </c>
      <c r="AC37" s="2275" t="s">
        <v>455</v>
      </c>
      <c r="AD37" s="2276"/>
      <c r="AE37" s="2276"/>
      <c r="AF37" s="2276"/>
      <c r="AG37" s="2276"/>
      <c r="AH37" s="2277"/>
      <c r="AI37" s="2278" t="s">
        <v>457</v>
      </c>
      <c r="AJ37" s="2281" t="s">
        <v>458</v>
      </c>
      <c r="AK37" s="2128"/>
      <c r="AQ37" s="1156">
        <v>14</v>
      </c>
    </row>
    <row customHeight="1" ht="35.699999999999996">
      <c r="Q38" s="377"/>
      <c r="R38" s="377"/>
      <c r="S38" s="2274"/>
      <c r="T38" s="2210"/>
      <c r="U38" s="1032"/>
      <c r="V38" s="1453" t="s">
        <v>517</v>
      </c>
      <c r="W38" s="2263" t="s">
        <v>461</v>
      </c>
      <c r="X38" s="2264"/>
      <c r="Y38" s="2263" t="s">
        <v>462</v>
      </c>
      <c r="Z38" s="2270"/>
      <c r="AA38" s="2264"/>
      <c r="AB38" s="2279"/>
      <c r="AC38" s="1453" t="s">
        <v>517</v>
      </c>
      <c r="AD38" s="2263" t="s">
        <v>461</v>
      </c>
      <c r="AE38" s="2264"/>
      <c r="AF38" s="2263" t="s">
        <v>462</v>
      </c>
      <c r="AG38" s="2270"/>
      <c r="AH38" s="2264"/>
      <c r="AI38" s="2279"/>
      <c r="AJ38" s="2282"/>
      <c r="AK38" s="2128"/>
      <c r="AQ38" s="1156">
        <v>34</v>
      </c>
    </row>
    <row customHeight="1" ht="35.699999999999996">
      <c r="A39" s="1371"/>
      <c r="B39" s="1371" t="s">
        <v>139</v>
      </c>
      <c r="C39" s="1371" t="s">
        <v>140</v>
      </c>
      <c r="D39" s="1371" t="s">
        <v>141</v>
      </c>
      <c r="E39" s="1365" t="s">
        <v>463</v>
      </c>
      <c r="F39" s="1365" t="s">
        <v>464</v>
      </c>
      <c r="G39" s="1365" t="s">
        <v>465</v>
      </c>
      <c r="H39" s="1365"/>
      <c r="I39" s="1365" t="s">
        <v>518</v>
      </c>
      <c r="J39" s="1365" t="s">
        <v>468</v>
      </c>
      <c r="K39" s="1365" t="s">
        <v>519</v>
      </c>
      <c r="L39" s="1365" t="s">
        <v>444</v>
      </c>
      <c r="Q39" s="377"/>
      <c r="R39" s="377"/>
      <c r="S39" s="2274"/>
      <c r="T39" s="2210"/>
      <c r="U39" s="303"/>
      <c r="V39" s="1453" t="s">
        <v>520</v>
      </c>
      <c r="W39" s="1223" t="s">
        <v>521</v>
      </c>
      <c r="X39" s="1223" t="s">
        <v>522</v>
      </c>
      <c r="Y39" s="1456" t="s">
        <v>472</v>
      </c>
      <c r="Z39" s="2271" t="s">
        <v>473</v>
      </c>
      <c r="AA39" s="2272"/>
      <c r="AB39" s="2280"/>
      <c r="AC39" s="1453" t="s">
        <v>520</v>
      </c>
      <c r="AD39" s="1223" t="s">
        <v>521</v>
      </c>
      <c r="AE39" s="1223" t="s">
        <v>522</v>
      </c>
      <c r="AF39" s="1456" t="s">
        <v>472</v>
      </c>
      <c r="AG39" s="2271" t="s">
        <v>473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426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510</v>
      </c>
      <c r="AM43" s="501"/>
      <c r="AN43" s="501" t="str">
        <f>IF(T43="","",T43)</f>
        <v>Наименование централизованной системы холодного водоснабжения</v>
      </c>
      <c r="AO43" s="501"/>
      <c r="AP43" s="501"/>
      <c r="AQ43" s="1156">
        <v>23</v>
      </c>
    </row>
    <row customHeight="1" ht="24">
      <c r="A44" s="1364" t="s">
        <v>270</v>
      </c>
      <c r="B44" s="1364" t="s">
        <v>271</v>
      </c>
      <c r="C44" s="1364" t="s">
        <v>272</v>
      </c>
      <c r="D44" s="1364" t="s">
        <v>526</v>
      </c>
      <c r="E44" s="2260"/>
      <c r="F44" s="2260"/>
      <c r="G44" s="2260"/>
      <c r="H44" s="2260"/>
      <c r="I44" s="2257" t="str">
        <f>S43&amp;".1"</f>
        <v>...1</v>
      </c>
      <c r="J44" s="1364"/>
      <c r="K44" s="1364"/>
      <c r="L44" s="1365"/>
      <c r="P44" s="2258">
        <v>1</v>
      </c>
      <c r="Q44" s="1451"/>
      <c r="R44" s="357"/>
      <c r="S44" s="1458" t="str">
        <f>$I44</f>
        <v>...1</v>
      </c>
      <c r="T44" s="286" t="s">
        <v>511</v>
      </c>
      <c r="U44" s="301"/>
      <c r="V44" s="2351"/>
      <c r="W44" s="2352"/>
      <c r="X44" s="2352"/>
      <c r="Y44" s="2352"/>
      <c r="Z44" s="2352"/>
      <c r="AA44" s="2352"/>
      <c r="AB44" s="2353"/>
      <c r="AC44" s="2354"/>
      <c r="AD44" s="2355"/>
      <c r="AE44" s="2355"/>
      <c r="AF44" s="2355"/>
      <c r="AG44" s="2355"/>
      <c r="AH44" s="2355"/>
      <c r="AI44" s="2355"/>
      <c r="AJ44" s="2356"/>
      <c r="AK44" s="1259" t="s">
        <v>512</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526</v>
      </c>
      <c r="E45" s="2260"/>
      <c r="F45" s="2260"/>
      <c r="G45" s="2260"/>
      <c r="H45" s="2260"/>
      <c r="I45" s="2287"/>
      <c r="J45" s="2257" t="str">
        <f>I44&amp;".1"</f>
        <v>...1.1</v>
      </c>
      <c r="K45" s="1364"/>
      <c r="L45" s="1365" t="s">
        <v>435</v>
      </c>
      <c r="P45" s="2258"/>
      <c r="Q45" s="2258">
        <v>1</v>
      </c>
      <c r="R45" s="358"/>
      <c r="S45" s="1458" t="str">
        <f>$J45</f>
        <v>...1.1</v>
      </c>
      <c r="T45" s="287" t="s">
        <v>436</v>
      </c>
      <c r="U45" s="301"/>
      <c r="V45" s="2246"/>
      <c r="W45" s="2247"/>
      <c r="X45" s="2247"/>
      <c r="Y45" s="2247"/>
      <c r="Z45" s="2247"/>
      <c r="AA45" s="2247"/>
      <c r="AB45" s="2248"/>
      <c r="AC45" s="2246"/>
      <c r="AD45" s="2247"/>
      <c r="AE45" s="2247"/>
      <c r="AF45" s="2247"/>
      <c r="AG45" s="2247"/>
      <c r="AH45" s="2247"/>
      <c r="AI45" s="2247"/>
      <c r="AJ45" s="2248"/>
      <c r="AK45" s="1308" t="s">
        <v>513</v>
      </c>
      <c r="AM45" s="501"/>
      <c r="AN45" s="501" t="str">
        <f>IF(T45="","",T45)</f>
        <v>Группа потребителей</v>
      </c>
      <c r="AO45" s="501"/>
      <c r="AP45" s="501"/>
      <c r="AQ45" s="1156">
        <v>23</v>
      </c>
    </row>
    <row customHeight="1" ht="24">
      <c r="A46" s="1364" t="s">
        <v>270</v>
      </c>
      <c r="B46" s="1364" t="s">
        <v>271</v>
      </c>
      <c r="C46" s="1364" t="s">
        <v>272</v>
      </c>
      <c r="D46" s="1364" t="s">
        <v>526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526</v>
      </c>
      <c r="E48" s="2260"/>
      <c r="F48" s="2260"/>
      <c r="G48" s="2260"/>
      <c r="H48" s="2260"/>
      <c r="I48" s="2287"/>
      <c r="J48" s="2257"/>
      <c r="K48" s="1364"/>
      <c r="L48" s="1365"/>
      <c r="P48" s="2258"/>
      <c r="Q48" s="2258"/>
      <c r="R48" s="357"/>
      <c r="S48" s="1279"/>
      <c r="T48" s="288" t="s">
        <v>514</v>
      </c>
      <c r="U48" s="368"/>
      <c r="V48" s="368"/>
      <c r="W48" s="368"/>
      <c r="X48" s="368"/>
      <c r="Y48" s="368"/>
      <c r="Z48" s="368"/>
      <c r="AA48" s="368"/>
      <c r="AB48" s="368"/>
      <c r="AC48" s="368"/>
      <c r="AD48" s="368"/>
      <c r="AE48" s="368"/>
      <c r="AF48" s="368"/>
      <c r="AG48" s="368"/>
      <c r="AH48" s="368"/>
      <c r="AI48" s="368"/>
      <c r="AJ48" s="368"/>
      <c r="AK48" s="1259" t="s">
        <v>515</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526</v>
      </c>
      <c r="E49" s="2260"/>
      <c r="F49" s="2260"/>
      <c r="G49" s="2260"/>
      <c r="H49" s="2260"/>
      <c r="I49" s="2257"/>
      <c r="J49" s="1364"/>
      <c r="K49" s="1364"/>
      <c r="L49" s="1365"/>
      <c r="P49" s="2258"/>
      <c r="Q49" s="1451"/>
      <c r="R49" s="357"/>
      <c r="S49" s="1279"/>
      <c r="T49" s="366" t="s">
        <v>441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526</v>
      </c>
      <c r="E50" s="2260"/>
      <c r="F50" s="2260"/>
      <c r="G50" s="2260"/>
      <c r="H50" s="2259"/>
      <c r="I50" s="1364"/>
      <c r="J50" s="1364"/>
      <c r="K50" s="1364"/>
      <c r="L50" s="1365"/>
      <c r="M50" s="1366"/>
      <c r="N50" s="1366"/>
      <c r="O50" s="538"/>
      <c r="P50" s="361"/>
      <c r="Q50" s="376"/>
      <c r="R50" s="356"/>
      <c r="S50" s="1279"/>
      <c r="T50" s="373" t="s">
        <v>516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59"/>
      <c r="M51" s="1322"/>
      <c r="N51" s="1322"/>
      <c r="P51" s="1317"/>
      <c r="Q51" s="1318"/>
      <c r="R51" s="1317"/>
      <c r="S51" s="1323"/>
      <c r="T51" s="1326" t="s">
        <v>190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191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208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4C391-A498-A628-B9AB-55FE596C70E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127</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425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426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427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428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429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430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431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432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28</v>
      </c>
      <c r="AD8" s="752"/>
      <c r="AE8" s="1258"/>
      <c r="AF8" s="1956"/>
      <c r="AG8" s="1943" t="s">
        <v>64</v>
      </c>
      <c r="AH8" s="1956"/>
      <c r="AI8" s="1943" t="s">
        <v>64</v>
      </c>
      <c r="AJ8" s="1349"/>
      <c r="AK8" s="2254" t="s">
        <v>492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496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189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190</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191</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443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444</v>
      </c>
      <c r="P20" s="1509"/>
      <c r="Q20" s="1511"/>
      <c r="R20" s="1511"/>
      <c r="Y20" s="1508" t="s">
        <v>446</v>
      </c>
      <c r="AA20" s="1508" t="s">
        <v>447</v>
      </c>
      <c r="AC20" s="1508" t="s">
        <v>498</v>
      </c>
      <c r="AG20" s="1508" t="s">
        <v>446</v>
      </c>
      <c r="AI20" s="1508" t="s">
        <v>447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449</v>
      </c>
      <c r="T28" s="2251"/>
      <c r="U28" s="1373"/>
      <c r="V28" s="2265" t="str">
        <f>IF(TITLE_DATE_PR_CHANGE="",IF(TITLE_DATE_PR="","",TITLE_DATE_PR),TITLE_DATE_PR_CHANGE)</f>
        <v>46010</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450</v>
      </c>
      <c r="T29" s="2251"/>
      <c r="U29" s="1373"/>
      <c r="V29" s="2252" t="str">
        <f>IF(TITLE_NUMBER_PR_CHANGE="",IF(TITLE_NUMBER_PR="","",TITLE_NUMBER_PR),TITLE_NUMBER_PR_CHANGE)</f>
        <v>53/110</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https://npa.gov-murman.ru/bitrix/components/b1team/govmurman.element.file/download.php?ID=559439&amp;FID=881211</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449</v>
      </c>
      <c r="T32" s="2251"/>
      <c r="U32" s="1373"/>
      <c r="V32" s="2265" t="str">
        <f>IF(TITLE_DATE_PR_CHANGE="",IF(TITLE_DATE_PR="","",TITLE_DATE_PR),TITLE_DATE_PR_CHANGE)</f>
        <v>46010</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450</v>
      </c>
      <c r="T33" s="2251"/>
      <c r="U33" s="1373"/>
      <c r="V33" s="2252" t="str">
        <f>IF(TITLE_NUMBER_PR_CHANGE="",IF(TITLE_NUMBER_PR="","",TITLE_NUMBER_PR),TITLE_NUMBER_PR_CHANGE)</f>
        <v>53/110</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453</v>
      </c>
      <c r="AB34" s="1643"/>
      <c r="AC34" s="1636"/>
      <c r="AD34" s="1636"/>
      <c r="AE34" s="1636"/>
      <c r="AF34" s="1636"/>
      <c r="AG34" s="1636"/>
      <c r="AH34" s="1636"/>
      <c r="AI34" s="1643" t="s">
        <v>453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329</v>
      </c>
      <c r="T36" s="2128"/>
      <c r="U36" s="2128"/>
      <c r="V36" s="2128"/>
      <c r="W36" s="2128"/>
      <c r="X36" s="2128"/>
      <c r="Y36" s="2128"/>
      <c r="Z36" s="2128"/>
      <c r="AA36" s="2176"/>
      <c r="AB36" s="2176"/>
      <c r="AC36" s="2176"/>
      <c r="AD36" s="2128"/>
      <c r="AE36" s="2128"/>
      <c r="AF36" s="2128"/>
      <c r="AG36" s="2128"/>
      <c r="AH36" s="2128"/>
      <c r="AI36" s="2128"/>
      <c r="AJ36" s="2128"/>
      <c r="AK36" s="2128" t="s">
        <v>330</v>
      </c>
      <c r="AQ36" s="1632">
        <v>14</v>
      </c>
    </row>
    <row customHeight="1" ht="14.699999999999998">
      <c r="Q37" s="292"/>
      <c r="R37" s="377"/>
      <c r="S37" s="2274" t="s">
        <v>92</v>
      </c>
      <c r="T37" s="2210" t="s">
        <v>527</v>
      </c>
      <c r="U37" s="338"/>
      <c r="V37" s="2276"/>
      <c r="W37" s="2276"/>
      <c r="X37" s="2276"/>
      <c r="Y37" s="2276"/>
      <c r="Z37" s="2276"/>
      <c r="AA37" s="2210" t="s">
        <v>456</v>
      </c>
      <c r="AB37" s="2209" t="s">
        <v>528</v>
      </c>
      <c r="AC37" s="2209" t="s">
        <v>502</v>
      </c>
      <c r="AD37" s="2292" t="s">
        <v>455</v>
      </c>
      <c r="AE37" s="2292"/>
      <c r="AF37" s="2276"/>
      <c r="AG37" s="2276"/>
      <c r="AH37" s="2277"/>
      <c r="AI37" s="2278" t="s">
        <v>456</v>
      </c>
      <c r="AJ37" s="2281" t="s">
        <v>458</v>
      </c>
      <c r="AK37" s="2128"/>
      <c r="AQ37" s="1632">
        <v>14</v>
      </c>
    </row>
    <row customHeight="1" ht="35.699999999999996">
      <c r="Q38" s="292"/>
      <c r="R38" s="377"/>
      <c r="S38" s="2274"/>
      <c r="T38" s="2210"/>
      <c r="U38" s="1032"/>
      <c r="V38" s="2104" t="s">
        <v>505</v>
      </c>
      <c r="W38" s="2128"/>
      <c r="X38" s="2295" t="s">
        <v>462</v>
      </c>
      <c r="Y38" s="2314"/>
      <c r="Z38" s="2314"/>
      <c r="AA38" s="2210"/>
      <c r="AB38" s="2209"/>
      <c r="AC38" s="2209"/>
      <c r="AD38" s="2104" t="s">
        <v>505</v>
      </c>
      <c r="AE38" s="2128"/>
      <c r="AF38" s="2314" t="s">
        <v>462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139</v>
      </c>
      <c r="C40" s="1267" t="s">
        <v>140</v>
      </c>
      <c r="D40" s="1267" t="s">
        <v>141</v>
      </c>
      <c r="E40" s="1311" t="s">
        <v>463</v>
      </c>
      <c r="F40" s="1311" t="s">
        <v>464</v>
      </c>
      <c r="G40" s="1311" t="s">
        <v>465</v>
      </c>
      <c r="H40" s="1311" t="s">
        <v>466</v>
      </c>
      <c r="I40" s="1311" t="s">
        <v>467</v>
      </c>
      <c r="J40" s="1311" t="s">
        <v>468</v>
      </c>
      <c r="K40" s="1311" t="s">
        <v>469</v>
      </c>
      <c r="L40" s="1311" t="s">
        <v>444</v>
      </c>
      <c r="Q40" s="292"/>
      <c r="R40" s="377"/>
      <c r="S40" s="2274"/>
      <c r="T40" s="2210"/>
      <c r="U40" s="303"/>
      <c r="V40" s="1951" t="s">
        <v>506</v>
      </c>
      <c r="W40" s="1951" t="s">
        <v>507</v>
      </c>
      <c r="X40" s="1939" t="s">
        <v>472</v>
      </c>
      <c r="Y40" s="2271" t="s">
        <v>473</v>
      </c>
      <c r="Z40" s="2321"/>
      <c r="AA40" s="2210"/>
      <c r="AB40" s="2209"/>
      <c r="AC40" s="2209"/>
      <c r="AD40" s="1969" t="s">
        <v>506</v>
      </c>
      <c r="AE40" s="1960" t="s">
        <v>507</v>
      </c>
      <c r="AF40" s="1939" t="s">
        <v>472</v>
      </c>
      <c r="AG40" s="2271" t="s">
        <v>473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113</v>
      </c>
      <c r="T41" s="1256" t="s">
        <v>114</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235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127</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235</v>
      </c>
      <c r="B43" s="1268" t="s">
        <v>236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426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427</v>
      </c>
      <c r="AM43" s="1625"/>
      <c r="AN43" s="1625" t="str">
        <f>IF(T43="","",T43)</f>
        <v>Территория действия тарифа</v>
      </c>
      <c r="AO43" s="1625"/>
      <c r="AP43" s="1625"/>
      <c r="AQ43" s="1632">
        <v>21</v>
      </c>
    </row>
    <row customHeight="1" ht="24">
      <c r="A44" s="1268" t="s">
        <v>235</v>
      </c>
      <c r="B44" s="1268" t="s">
        <v>236</v>
      </c>
      <c r="C44" s="1268" t="s">
        <v>237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428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429</v>
      </c>
      <c r="AM44" s="1625"/>
      <c r="AN44" s="1625" t="str">
        <f>IF(T44="","",T44)</f>
        <v>Наименование системы теплоснабжения </v>
      </c>
      <c r="AO44" s="1625"/>
      <c r="AP44" s="1625"/>
      <c r="AQ44" s="1632">
        <v>23</v>
      </c>
    </row>
    <row customHeight="1" ht="22.049999999999997">
      <c r="A45" s="1268" t="s">
        <v>235</v>
      </c>
      <c r="B45" s="1268" t="s">
        <v>236</v>
      </c>
      <c r="C45" s="1268" t="s">
        <v>237</v>
      </c>
      <c r="D45" s="1268" t="s">
        <v>238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430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431</v>
      </c>
      <c r="AM45" s="1625"/>
      <c r="AN45" s="1625" t="str">
        <f>IF(T45="","",T45)</f>
        <v>Источник тепловой энергии  </v>
      </c>
      <c r="AO45" s="1625"/>
      <c r="AP45" s="1625"/>
      <c r="AQ45" s="1632">
        <v>21</v>
      </c>
    </row>
    <row s="1643" customFormat="1" customHeight="1" ht="0">
      <c r="A46" s="1376" t="s">
        <v>235</v>
      </c>
      <c r="B46" s="1376" t="s">
        <v>236</v>
      </c>
      <c r="C46" s="1376" t="s">
        <v>237</v>
      </c>
      <c r="D46" s="1376" t="s">
        <v>238</v>
      </c>
      <c r="E46" s="2291"/>
      <c r="F46" s="2291"/>
      <c r="G46" s="2291"/>
      <c r="H46" s="2291"/>
      <c r="I46" s="2128" t="str">
        <f>S45&amp;".1"</f>
        <v>....1</v>
      </c>
      <c r="J46" s="1376"/>
      <c r="K46" s="1376"/>
      <c r="L46" s="1382" t="s">
        <v>432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235</v>
      </c>
      <c r="B47" s="1376" t="s">
        <v>236</v>
      </c>
      <c r="C47" s="1376" t="s">
        <v>237</v>
      </c>
      <c r="D47" s="1376" t="s">
        <v>238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235</v>
      </c>
      <c r="B48" s="1268" t="s">
        <v>236</v>
      </c>
      <c r="C48" s="1268" t="s">
        <v>237</v>
      </c>
      <c r="D48" s="1268" t="s">
        <v>238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28</v>
      </c>
      <c r="AD48" s="752"/>
      <c r="AE48" s="1258"/>
      <c r="AF48" s="1956"/>
      <c r="AG48" s="1943" t="s">
        <v>64</v>
      </c>
      <c r="AH48" s="1956"/>
      <c r="AI48" s="1943" t="s">
        <v>64</v>
      </c>
      <c r="AJ48" s="1349"/>
      <c r="AK48" s="2254" t="s">
        <v>508</v>
      </c>
      <c r="AL48" s="1637">
        <f>STRCHECKDATE(#REF!)</f>
      </c>
      <c r="AM48" s="1625"/>
      <c r="AN48" s="1625" t="str">
        <f>IF(T48="","",T48)</f>
        <v/>
      </c>
      <c r="AO48" s="1625"/>
      <c r="AP48" s="1625"/>
      <c r="AQ48" s="1632">
        <v>21</v>
      </c>
    </row>
    <row customHeight="1" ht="11.549999999999999">
      <c r="A49" s="1268" t="s">
        <v>235</v>
      </c>
      <c r="B49" s="1268" t="s">
        <v>236</v>
      </c>
      <c r="C49" s="1268" t="s">
        <v>237</v>
      </c>
      <c r="D49" s="1268" t="s">
        <v>238</v>
      </c>
      <c r="E49" s="2291"/>
      <c r="F49" s="2291"/>
      <c r="G49" s="2291"/>
      <c r="H49" s="2291"/>
      <c r="I49" s="2102"/>
      <c r="J49" s="2128"/>
      <c r="K49" s="1268"/>
      <c r="L49" s="1311"/>
      <c r="P49" s="2258"/>
      <c r="Q49" s="2258"/>
      <c r="R49" s="357"/>
      <c r="S49" s="1279"/>
      <c r="T49" s="288" t="s">
        <v>496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235</v>
      </c>
      <c r="B50" s="1376" t="s">
        <v>236</v>
      </c>
      <c r="C50" s="1376" t="s">
        <v>237</v>
      </c>
      <c r="D50" s="1376" t="s">
        <v>238</v>
      </c>
      <c r="E50" s="2291"/>
      <c r="F50" s="2291"/>
      <c r="G50" s="2291"/>
      <c r="H50" s="2291"/>
      <c r="I50" s="2128"/>
      <c r="J50" s="1376"/>
      <c r="K50" s="1376"/>
      <c r="L50" s="1382"/>
      <c r="M50" s="1247"/>
      <c r="N50" s="1247"/>
      <c r="O50" s="1247"/>
      <c r="P50" s="2258"/>
      <c r="Q50" s="1955"/>
      <c r="R50" s="357"/>
      <c r="S50" s="1387"/>
      <c r="T50" s="1388" t="s">
        <v>441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235</v>
      </c>
      <c r="B51" s="1376" t="s">
        <v>236</v>
      </c>
      <c r="C51" s="1376" t="s">
        <v>237</v>
      </c>
      <c r="D51" s="1376" t="s">
        <v>238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235</v>
      </c>
      <c r="B52" s="1376" t="s">
        <v>236</v>
      </c>
      <c r="C52" s="1376" t="s">
        <v>237</v>
      </c>
      <c r="D52" s="1375"/>
      <c r="E52" s="2291"/>
      <c r="F52" s="2291"/>
      <c r="G52" s="2290"/>
      <c r="H52" s="1375"/>
      <c r="I52" s="1375"/>
      <c r="J52" s="1375"/>
      <c r="K52" s="1375"/>
      <c r="L52" s="1378"/>
      <c r="M52" s="1379"/>
      <c r="N52" s="1379"/>
      <c r="O52" s="352"/>
      <c r="P52" s="1317"/>
      <c r="Q52" s="1318"/>
      <c r="R52" s="1317"/>
      <c r="S52" s="1323"/>
      <c r="T52" s="1326" t="s">
        <v>189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235</v>
      </c>
      <c r="B53" s="1376" t="s">
        <v>236</v>
      </c>
      <c r="C53" s="1375"/>
      <c r="D53" s="1375"/>
      <c r="E53" s="2291"/>
      <c r="F53" s="2290"/>
      <c r="G53" s="1375"/>
      <c r="H53" s="1375"/>
      <c r="I53" s="1375"/>
      <c r="J53" s="1375"/>
      <c r="K53" s="1375"/>
      <c r="L53" s="1378"/>
      <c r="M53" s="1380"/>
      <c r="N53" s="1380"/>
      <c r="O53" s="352"/>
      <c r="P53" s="1317"/>
      <c r="Q53" s="1318"/>
      <c r="R53" s="1317"/>
      <c r="S53" s="1323"/>
      <c r="T53" s="1326" t="s">
        <v>190</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235</v>
      </c>
      <c r="B54" s="1376"/>
      <c r="C54" s="1376"/>
      <c r="D54" s="1376"/>
      <c r="E54" s="2291"/>
      <c r="F54" s="1376"/>
      <c r="G54" s="1376"/>
      <c r="H54" s="1376"/>
      <c r="I54" s="1376"/>
      <c r="J54" s="1376"/>
      <c r="K54" s="1376"/>
      <c r="L54" s="1382"/>
      <c r="M54" s="1380"/>
      <c r="N54" s="1380"/>
      <c r="O54" s="352"/>
      <c r="P54" s="381"/>
      <c r="Q54" s="1345"/>
      <c r="R54" s="381"/>
      <c r="S54" s="1323"/>
      <c r="T54" s="1326" t="s">
        <v>191</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235</v>
      </c>
      <c r="B55" s="1376"/>
      <c r="C55" s="1376"/>
      <c r="D55" s="1376"/>
      <c r="E55" s="2290"/>
      <c r="F55" s="1376"/>
      <c r="G55" s="1376"/>
      <c r="H55" s="1376"/>
      <c r="I55" s="1376"/>
      <c r="J55" s="1376"/>
      <c r="K55" s="1376"/>
      <c r="L55" s="1382"/>
      <c r="M55" s="1380"/>
      <c r="N55" s="1380"/>
      <c r="O55" s="352"/>
      <c r="P55" s="381"/>
      <c r="Q55" s="1345"/>
      <c r="R55" s="381"/>
      <c r="S55" s="1323"/>
      <c r="T55" s="1326" t="s">
        <v>191</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208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86</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67B18-07C8-34AB-9DFE-0259CCDF931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426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509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431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432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28</v>
      </c>
      <c r="AL8" s="2108" t="s">
        <v>64</v>
      </c>
      <c r="AM8" s="2193"/>
      <c r="AN8" s="2206">
        <v>1</v>
      </c>
      <c r="AO8" s="2358"/>
      <c r="AP8" s="2359" t="s">
        <v>64</v>
      </c>
      <c r="AQ8" s="312"/>
      <c r="AR8" s="1464">
        <v>1</v>
      </c>
      <c r="AS8" s="1467" t="s">
        <v>28</v>
      </c>
      <c r="AT8" s="752"/>
      <c r="AU8" s="1258"/>
      <c r="AV8" s="752"/>
      <c r="AW8" s="1258"/>
      <c r="AX8" s="1735"/>
      <c r="AY8" s="1460" t="s">
        <v>64</v>
      </c>
      <c r="AZ8" s="1735"/>
      <c r="BA8" s="1460" t="s">
        <v>64</v>
      </c>
      <c r="BB8" s="1349"/>
      <c r="BC8" s="2254" t="s">
        <v>529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530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533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496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190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191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443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444</v>
      </c>
      <c r="P24" s="1509"/>
      <c r="Q24" s="1511"/>
      <c r="R24" s="1511"/>
      <c r="AA24" s="1508" t="s">
        <v>446</v>
      </c>
      <c r="AC24" s="1508" t="s">
        <v>447</v>
      </c>
      <c r="AD24" s="1508" t="s">
        <v>497</v>
      </c>
      <c r="AH24" s="1508" t="s">
        <v>497</v>
      </c>
      <c r="AK24" s="1508" t="s">
        <v>534</v>
      </c>
      <c r="AL24" s="1508" t="s">
        <v>497</v>
      </c>
      <c r="AP24" s="1508" t="s">
        <v>497</v>
      </c>
      <c r="AY24" s="1508" t="s">
        <v>446</v>
      </c>
      <c r="BA24" s="1508" t="s">
        <v>447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"Мурманэнергосбыт"</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тарифному регулированию Мурманской области</v>
      </c>
      <c r="W31" s="2252"/>
      <c r="X31" s="2252"/>
      <c r="Y31" s="2252"/>
      <c r="Z31" s="2252"/>
      <c r="AA31" s="2252"/>
      <c r="AB31" s="2252"/>
      <c r="AC31" s="327"/>
      <c r="AD31" s="2252" t="str">
        <f>IF(TITLE_NAME_OR_PR_CHANGE="",IF(TITLE_NAME_OR_PR="","",TITLE_NAME_OR_PR),TITLE_NAME_OR_PR_CHANGE)</f>
        <v>Комитет по тарифному регулированию Мурманской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449</v>
      </c>
      <c r="T32" s="2251"/>
      <c r="U32" s="1373"/>
      <c r="V32" s="2265" t="str">
        <f>IF(TITLE_DATE_PR_CHANGE="",IF(TITLE_DATE_PR="","",TITLE_DATE_PR),TITLE_DATE_PR_CHANGE)</f>
        <v>46010</v>
      </c>
      <c r="W32" s="2265"/>
      <c r="X32" s="2265"/>
      <c r="Y32" s="2265"/>
      <c r="Z32" s="2265"/>
      <c r="AA32" s="2265"/>
      <c r="AB32" s="2265"/>
      <c r="AC32" s="327"/>
      <c r="AD32" s="2265" t="str">
        <f>IF(TITLE_DATE_PR_CHANGE="",IF(TITLE_DATE_PR="","",TITLE_DATE_PR),TITLE_DATE_PR_CHANGE)</f>
        <v>46010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450</v>
      </c>
      <c r="T33" s="2251"/>
      <c r="U33" s="1373"/>
      <c r="V33" s="2252" t="str">
        <f>IF(TITLE_NUMBER_PR_CHANGE="",IF(TITLE_NUMBER_PR="","",TITLE_NUMBER_PR),TITLE_NUMBER_PR_CHANGE)</f>
        <v>53/110</v>
      </c>
      <c r="W33" s="2252"/>
      <c r="X33" s="2252"/>
      <c r="Y33" s="2252"/>
      <c r="Z33" s="2252"/>
      <c r="AA33" s="2252"/>
      <c r="AB33" s="2252"/>
      <c r="AC33" s="327"/>
      <c r="AD33" s="2252" t="str">
        <f>IF(TITLE_NUMBER_PR_CHANGE="",IF(TITLE_NUMBER_PR="","",TITLE_NUMBER_PR),TITLE_NUMBER_PR_CHANGE)</f>
        <v>53/110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https://npa.gov-murman.ru/bitrix/components/b1team/govmurman.element.file/download.php?ID=559439&amp;FID=881211</v>
      </c>
      <c r="W34" s="2252"/>
      <c r="X34" s="2252"/>
      <c r="Y34" s="2252"/>
      <c r="Z34" s="2252"/>
      <c r="AA34" s="2252"/>
      <c r="AB34" s="2252"/>
      <c r="AC34" s="327"/>
      <c r="AD34" s="2252" t="str">
        <f>IF(TITLE_IST_PUB_CHANGE="",IF(TITLE_IST_PUB="","",TITLE_IST_PUB),TITLE_IST_PUB_CHANGE)</f>
        <v>https://npa.gov-murman.ru/bitrix/components/b1team/govmurman.element.file/download.php?ID=559439&amp;FID=881211</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449</v>
      </c>
      <c r="T36" s="2251"/>
      <c r="U36" s="1373"/>
      <c r="V36" s="2265" t="str">
        <f>IF(TITLE_DATE_PR_CHANGE="",IF(TITLE_DATE_PR="","",TITLE_DATE_PR),TITLE_DATE_PR_CHANGE)</f>
        <v>46010</v>
      </c>
      <c r="W36" s="2265"/>
      <c r="X36" s="2265"/>
      <c r="Y36" s="2265"/>
      <c r="Z36" s="2265"/>
      <c r="AA36" s="2265"/>
      <c r="AB36" s="2265"/>
      <c r="AC36" s="327"/>
      <c r="AD36" s="2265" t="str">
        <f>IF(TITLE_DATE_PR_CHANGE="",IF(TITLE_DATE_PR="","",TITLE_DATE_PR),TITLE_DATE_PR_CHANGE)</f>
        <v>46010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450</v>
      </c>
      <c r="T37" s="2251"/>
      <c r="U37" s="1373"/>
      <c r="V37" s="2252" t="str">
        <f>IF(TITLE_NUMBER_PR_CHANGE="",IF(TITLE_NUMBER_PR="","",TITLE_NUMBER_PR),TITLE_NUMBER_PR_CHANGE)</f>
        <v>53/110</v>
      </c>
      <c r="W37" s="2252"/>
      <c r="X37" s="2252"/>
      <c r="Y37" s="2252"/>
      <c r="Z37" s="2252"/>
      <c r="AA37" s="2252"/>
      <c r="AB37" s="2252"/>
      <c r="AC37" s="327"/>
      <c r="AD37" s="2252" t="str">
        <f>IF(TITLE_NUMBER_PR_CHANGE="",IF(TITLE_NUMBER_PR="","",TITLE_NUMBER_PR),TITLE_NUMBER_PR_CHANGE)</f>
        <v>53/110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453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453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329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330</v>
      </c>
      <c r="BI40" s="1156">
        <v>14</v>
      </c>
    </row>
    <row customHeight="1" ht="14.699999999999998">
      <c r="Q41" s="292"/>
      <c r="R41" s="377"/>
      <c r="S41" s="2274" t="s">
        <v>92</v>
      </c>
      <c r="T41" s="2210" t="s">
        <v>535</v>
      </c>
      <c r="U41" s="302"/>
      <c r="V41" s="2275" t="s">
        <v>455</v>
      </c>
      <c r="W41" s="2276"/>
      <c r="X41" s="2276"/>
      <c r="Y41" s="2276"/>
      <c r="Z41" s="2276"/>
      <c r="AA41" s="2276"/>
      <c r="AB41" s="2277"/>
      <c r="AC41" s="2278" t="s">
        <v>456</v>
      </c>
      <c r="AD41" s="2329" t="s">
        <v>536</v>
      </c>
      <c r="AE41" s="2292"/>
      <c r="AF41" s="2292"/>
      <c r="AG41" s="2330"/>
      <c r="AH41" s="2329" t="s">
        <v>537</v>
      </c>
      <c r="AI41" s="2292"/>
      <c r="AJ41" s="2292"/>
      <c r="AK41" s="2330"/>
      <c r="AL41" s="2329" t="s">
        <v>538</v>
      </c>
      <c r="AM41" s="2292"/>
      <c r="AN41" s="2292"/>
      <c r="AO41" s="2330"/>
      <c r="AP41" s="2329" t="s">
        <v>539</v>
      </c>
      <c r="AQ41" s="2292"/>
      <c r="AR41" s="2292"/>
      <c r="AS41" s="2330"/>
      <c r="AT41" s="2275" t="s">
        <v>455</v>
      </c>
      <c r="AU41" s="2276"/>
      <c r="AV41" s="2276"/>
      <c r="AW41" s="2276"/>
      <c r="AX41" s="2276"/>
      <c r="AY41" s="2276"/>
      <c r="AZ41" s="2277"/>
      <c r="BA41" s="2278" t="s">
        <v>456</v>
      </c>
      <c r="BB41" s="2281" t="s">
        <v>458</v>
      </c>
      <c r="BC41" s="2128"/>
      <c r="BI41" s="1156">
        <v>14</v>
      </c>
    </row>
    <row customHeight="1" ht="35.699999999999996">
      <c r="Q42" s="292"/>
      <c r="R42" s="377"/>
      <c r="S42" s="2274"/>
      <c r="T42" s="2210"/>
      <c r="U42" s="1032"/>
      <c r="V42" s="2193" t="s">
        <v>540</v>
      </c>
      <c r="W42" s="2194"/>
      <c r="X42" s="2193" t="s">
        <v>541</v>
      </c>
      <c r="Y42" s="2194"/>
      <c r="Z42" s="2295" t="s">
        <v>542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540</v>
      </c>
      <c r="AU42" s="2194"/>
      <c r="AV42" s="2193" t="s">
        <v>541</v>
      </c>
      <c r="AW42" s="2194"/>
      <c r="AX42" s="2295" t="s">
        <v>542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463</v>
      </c>
      <c r="F44" s="1365" t="s">
        <v>464</v>
      </c>
      <c r="G44" s="1365" t="s">
        <v>465</v>
      </c>
      <c r="H44" s="1365" t="s">
        <v>466</v>
      </c>
      <c r="I44" s="1365" t="s">
        <v>467</v>
      </c>
      <c r="J44" s="1365" t="s">
        <v>468</v>
      </c>
      <c r="K44" s="1365" t="s">
        <v>469</v>
      </c>
      <c r="L44" s="1365" t="s">
        <v>444</v>
      </c>
      <c r="Q44" s="292"/>
      <c r="R44" s="377"/>
      <c r="S44" s="2274"/>
      <c r="T44" s="2210"/>
      <c r="U44" s="303"/>
      <c r="V44" s="1449" t="s">
        <v>506</v>
      </c>
      <c r="W44" s="1449" t="s">
        <v>507</v>
      </c>
      <c r="X44" s="1449" t="s">
        <v>506</v>
      </c>
      <c r="Y44" s="1449" t="s">
        <v>507</v>
      </c>
      <c r="Z44" s="1456" t="s">
        <v>472</v>
      </c>
      <c r="AA44" s="2271" t="s">
        <v>473</v>
      </c>
      <c r="AB44" s="2272"/>
      <c r="AC44" s="2280"/>
      <c r="AD44" s="2334"/>
      <c r="AE44" s="2335"/>
      <c r="AF44" s="2335"/>
      <c r="AG44" s="2336"/>
      <c r="AH44" s="2334"/>
      <c r="AI44" s="2335"/>
      <c r="AJ44" s="2335"/>
      <c r="AK44" s="2336"/>
      <c r="AL44" s="2334"/>
      <c r="AM44" s="2335"/>
      <c r="AN44" s="2335"/>
      <c r="AO44" s="2336"/>
      <c r="AP44" s="2334"/>
      <c r="AQ44" s="2335"/>
      <c r="AR44" s="2335"/>
      <c r="AS44" s="2336"/>
      <c r="AT44" s="1449" t="s">
        <v>506</v>
      </c>
      <c r="AU44" s="1449" t="s">
        <v>507</v>
      </c>
      <c r="AV44" s="1449" t="s">
        <v>506</v>
      </c>
      <c r="AW44" s="1449" t="s">
        <v>507</v>
      </c>
      <c r="AX44" s="1456" t="s">
        <v>472</v>
      </c>
      <c r="AY44" s="2271" t="s">
        <v>473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426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427</v>
      </c>
      <c r="BE47" s="501"/>
      <c r="BF47" s="501" t="str">
        <f>IF(T47="","",T47)</f>
        <v>Территория действия тарифа</v>
      </c>
      <c r="BG47" s="501"/>
      <c r="BH47" s="501"/>
      <c r="BI47" s="1156">
        <v>21</v>
      </c>
    </row>
    <row customHeight="1" ht="43.050000000000004">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509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275</v>
      </c>
      <c r="B49" s="1344" t="s">
        <v>276</v>
      </c>
      <c r="C49" s="1344" t="s">
        <v>277</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431</v>
      </c>
      <c r="BE49" s="501"/>
      <c r="BF49" s="501" t="str">
        <f>IF(T49="","",T49)</f>
        <v/>
      </c>
      <c r="BG49" s="501"/>
      <c r="BH49" s="501"/>
      <c r="BI49" s="512">
        <v>0</v>
      </c>
    </row>
    <row s="1643" customFormat="1" customHeight="1" ht="0">
      <c r="A50" s="1344" t="s">
        <v>275</v>
      </c>
      <c r="B50" s="1344" t="s">
        <v>276</v>
      </c>
      <c r="C50" s="1344" t="s">
        <v>277</v>
      </c>
      <c r="D50" s="1344" t="s">
        <v>543</v>
      </c>
      <c r="E50" s="2260"/>
      <c r="F50" s="2260"/>
      <c r="G50" s="2260"/>
      <c r="H50" s="2260"/>
      <c r="I50" s="2257" t="str">
        <f>S49&amp;".1"</f>
        <v>.1</v>
      </c>
      <c r="J50" s="1344"/>
      <c r="K50" s="1344"/>
      <c r="L50" s="1347" t="s">
        <v>432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64">
        <v>1</v>
      </c>
      <c r="AS52" s="1467" t="s">
        <v>28</v>
      </c>
      <c r="AT52" s="752"/>
      <c r="AU52" s="1258"/>
      <c r="AV52" s="752"/>
      <c r="AW52" s="1258"/>
      <c r="AX52" s="1735"/>
      <c r="AY52" s="1460" t="s">
        <v>64</v>
      </c>
      <c r="AZ52" s="1735"/>
      <c r="BA52" s="1460" t="s">
        <v>64</v>
      </c>
      <c r="BB52" s="1349"/>
      <c r="BC52" s="2254" t="s">
        <v>529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530</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533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543</v>
      </c>
      <c r="E57" s="2260"/>
      <c r="F57" s="2260"/>
      <c r="G57" s="2260"/>
      <c r="H57" s="2260"/>
      <c r="I57" s="2287"/>
      <c r="J57" s="2257"/>
      <c r="K57" s="1364"/>
      <c r="L57" s="1365"/>
      <c r="P57" s="2258"/>
      <c r="Q57" s="2258"/>
      <c r="R57" s="357"/>
      <c r="S57" s="1279"/>
      <c r="T57" s="288" t="s">
        <v>496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543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65"/>
      <c r="M61" s="1322"/>
      <c r="N61" s="1322"/>
      <c r="P61" s="1317"/>
      <c r="Q61" s="1318"/>
      <c r="R61" s="1317"/>
      <c r="S61" s="1323"/>
      <c r="T61" s="1326" t="s">
        <v>190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191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208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5A38F-EEC5-C078-BDE8-CFCA8BD111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545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511</v>
      </c>
      <c r="U5" s="301"/>
      <c r="V5" s="2351"/>
      <c r="W5" s="2352"/>
      <c r="X5" s="2352"/>
      <c r="Y5" s="2352"/>
      <c r="Z5" s="2352"/>
      <c r="AA5" s="2352"/>
      <c r="AB5" s="2353"/>
      <c r="AC5" s="2354"/>
      <c r="AD5" s="2355"/>
      <c r="AE5" s="2355"/>
      <c r="AF5" s="2355"/>
      <c r="AG5" s="2355"/>
      <c r="AH5" s="2355"/>
      <c r="AI5" s="2355"/>
      <c r="AJ5" s="2356"/>
      <c r="AK5" s="1259" t="s">
        <v>512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435</v>
      </c>
      <c r="P6" s="2258"/>
      <c r="Q6" s="2258">
        <v>1</v>
      </c>
      <c r="R6" s="358"/>
      <c r="S6" s="1494">
        <f>$J6</f>
      </c>
      <c r="T6" s="287" t="s">
        <v>436</v>
      </c>
      <c r="U6" s="301"/>
      <c r="V6" s="2246"/>
      <c r="W6" s="2247"/>
      <c r="X6" s="2247"/>
      <c r="Y6" s="2247"/>
      <c r="Z6" s="2247"/>
      <c r="AA6" s="2247"/>
      <c r="AB6" s="2248"/>
      <c r="AC6" s="2246"/>
      <c r="AD6" s="2247"/>
      <c r="AE6" s="2247"/>
      <c r="AF6" s="2247"/>
      <c r="AG6" s="2247"/>
      <c r="AH6" s="2247"/>
      <c r="AI6" s="2247"/>
      <c r="AJ6" s="2248"/>
      <c r="AK6" s="1308" t="s">
        <v>513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514</v>
      </c>
      <c r="U9" s="368"/>
      <c r="V9" s="368"/>
      <c r="W9" s="368"/>
      <c r="X9" s="368"/>
      <c r="Y9" s="368"/>
      <c r="Z9" s="368"/>
      <c r="AA9" s="368"/>
      <c r="AB9" s="368"/>
      <c r="AC9" s="368"/>
      <c r="AD9" s="368"/>
      <c r="AE9" s="368"/>
      <c r="AF9" s="368"/>
      <c r="AG9" s="368"/>
      <c r="AH9" s="368"/>
      <c r="AI9" s="368"/>
      <c r="AJ9" s="368"/>
      <c r="AK9" s="1259" t="s">
        <v>515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441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190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443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444</v>
      </c>
      <c r="P20" s="1363"/>
      <c r="Q20" s="1443"/>
      <c r="R20" s="1443"/>
      <c r="S20" s="730"/>
      <c r="T20" s="1161" t="s">
        <v>445</v>
      </c>
      <c r="Z20" s="187" t="s">
        <v>446</v>
      </c>
      <c r="AB20" s="187" t="s">
        <v>447</v>
      </c>
      <c r="AC20" s="1161" t="s">
        <v>445</v>
      </c>
      <c r="AG20" s="187" t="s">
        <v>448</v>
      </c>
      <c r="AI20" s="187" t="s">
        <v>447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449</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450</v>
      </c>
      <c r="T29" s="2251"/>
      <c r="U29" s="1373"/>
      <c r="V29" s="2252" t="str">
        <f>IF(TITLE_NUMBER_PR_CHANGE="",IF(TITLE_NUMBER_PR="","",TITLE_NUMBER_PR),TITLE_NUMBER_PR_CHANGE)</f>
        <v>53/110</v>
      </c>
      <c r="W29" s="2252"/>
      <c r="X29" s="2252"/>
      <c r="Y29" s="2252"/>
      <c r="Z29" s="2252"/>
      <c r="AA29" s="2252"/>
      <c r="AB29" s="327"/>
      <c r="AC29" s="2252" t="str">
        <f>IF(TITLE_NUMBER_PR_CHANGE="",IF(TITLE_NUMBER_PR="","",TITLE_NUMBER_PR),TITLE_NUMBER_PR_CHANGE)</f>
        <v>53/110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https://npa.gov-murman.ru/bitrix/components/b1team/govmurman.element.file/download.php?ID=559439&amp;FID=881211</v>
      </c>
      <c r="W30" s="2252"/>
      <c r="X30" s="2252"/>
      <c r="Y30" s="2252"/>
      <c r="Z30" s="2252"/>
      <c r="AA30" s="2252"/>
      <c r="AB30" s="327"/>
      <c r="AC30" s="2252" t="str">
        <f>IF(TITLE_IST_PUB_CHANGE="",IF(TITLE_IST_PUB="","",TITLE_IST_PUB),TITLE_IST_PUB_CHANGE)</f>
        <v>https://npa.gov-murman.ru/bitrix/components/b1team/govmurman.element.file/download.php?ID=559439&amp;FID=881211</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451</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452</v>
      </c>
      <c r="T33" s="2251"/>
      <c r="U33" s="1373"/>
      <c r="V33" s="2252" t="str">
        <f>IF(TITLE_NUMBER_PR_CHANGE="",IF(TITLE_NUMBER_PR="","",TITLE_NUMBER_PR),TITLE_NUMBER_PR_CHANGE)</f>
        <v>53/110</v>
      </c>
      <c r="W33" s="2252"/>
      <c r="X33" s="2252"/>
      <c r="Y33" s="2252"/>
      <c r="Z33" s="2252"/>
      <c r="AA33" s="2252"/>
      <c r="AB33" s="327"/>
      <c r="AC33" s="2252" t="str">
        <f>IF(TITLE_NUMBER_PR_CHANGE="",IF(TITLE_NUMBER_PR="","",TITLE_NUMBER_PR),TITLE_NUMBER_PR_CHANGE)</f>
        <v>53/110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453</v>
      </c>
      <c r="AC34" s="327"/>
      <c r="AD34" s="327"/>
      <c r="AE34" s="327"/>
      <c r="AF34" s="327"/>
      <c r="AG34" s="327"/>
      <c r="AH34" s="327"/>
      <c r="AI34" s="279" t="s">
        <v>453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329</v>
      </c>
      <c r="T36" s="2128"/>
      <c r="U36" s="2128"/>
      <c r="V36" s="2128"/>
      <c r="W36" s="2128"/>
      <c r="X36" s="2128"/>
      <c r="Y36" s="2128"/>
      <c r="Z36" s="2128"/>
      <c r="AA36" s="2128"/>
      <c r="AB36" s="2128"/>
      <c r="AC36" s="2128"/>
      <c r="AD36" s="2128"/>
      <c r="AE36" s="2128"/>
      <c r="AF36" s="2128"/>
      <c r="AG36" s="2128"/>
      <c r="AH36" s="2128"/>
      <c r="AI36" s="2128"/>
      <c r="AJ36" s="2128"/>
      <c r="AK36" s="2128" t="s">
        <v>330</v>
      </c>
      <c r="AQ36" s="1156">
        <v>14</v>
      </c>
    </row>
    <row customHeight="1" ht="14.699999999999998">
      <c r="Q37" s="377"/>
      <c r="R37" s="377"/>
      <c r="S37" s="2274" t="s">
        <v>92</v>
      </c>
      <c r="T37" s="2210" t="s">
        <v>454</v>
      </c>
      <c r="U37" s="302"/>
      <c r="V37" s="2275" t="s">
        <v>455</v>
      </c>
      <c r="W37" s="2276"/>
      <c r="X37" s="2276"/>
      <c r="Y37" s="2276"/>
      <c r="Z37" s="2276"/>
      <c r="AA37" s="2277"/>
      <c r="AB37" s="2278" t="s">
        <v>456</v>
      </c>
      <c r="AC37" s="2275" t="s">
        <v>455</v>
      </c>
      <c r="AD37" s="2276"/>
      <c r="AE37" s="2276"/>
      <c r="AF37" s="2276"/>
      <c r="AG37" s="2276"/>
      <c r="AH37" s="2277"/>
      <c r="AI37" s="2278" t="s">
        <v>457</v>
      </c>
      <c r="AJ37" s="2281" t="s">
        <v>458</v>
      </c>
      <c r="AK37" s="2128"/>
      <c r="AQ37" s="1156">
        <v>14</v>
      </c>
    </row>
    <row customHeight="1" ht="35.699999999999996">
      <c r="Q38" s="377"/>
      <c r="R38" s="377"/>
      <c r="S38" s="2274"/>
      <c r="T38" s="2210"/>
      <c r="U38" s="1032"/>
      <c r="V38" s="1484" t="s">
        <v>517</v>
      </c>
      <c r="W38" s="2263" t="s">
        <v>461</v>
      </c>
      <c r="X38" s="2264"/>
      <c r="Y38" s="2263" t="s">
        <v>462</v>
      </c>
      <c r="Z38" s="2270"/>
      <c r="AA38" s="2264"/>
      <c r="AB38" s="2279"/>
      <c r="AC38" s="1484" t="s">
        <v>517</v>
      </c>
      <c r="AD38" s="2263" t="s">
        <v>461</v>
      </c>
      <c r="AE38" s="2264"/>
      <c r="AF38" s="2263" t="s">
        <v>462</v>
      </c>
      <c r="AG38" s="2270"/>
      <c r="AH38" s="2264"/>
      <c r="AI38" s="2279"/>
      <c r="AJ38" s="2282"/>
      <c r="AK38" s="2128"/>
      <c r="AQ38" s="1156">
        <v>34</v>
      </c>
    </row>
    <row customHeight="1" ht="90.3">
      <c r="A39" s="1371"/>
      <c r="B39" s="1371" t="s">
        <v>139</v>
      </c>
      <c r="C39" s="1371" t="s">
        <v>140</v>
      </c>
      <c r="D39" s="1371" t="s">
        <v>141</v>
      </c>
      <c r="E39" s="1365" t="s">
        <v>463</v>
      </c>
      <c r="F39" s="1365" t="s">
        <v>464</v>
      </c>
      <c r="G39" s="1365" t="s">
        <v>465</v>
      </c>
      <c r="H39" s="1365"/>
      <c r="I39" s="1365" t="s">
        <v>518</v>
      </c>
      <c r="J39" s="1365" t="s">
        <v>468</v>
      </c>
      <c r="K39" s="1365" t="s">
        <v>519</v>
      </c>
      <c r="L39" s="1365" t="s">
        <v>444</v>
      </c>
      <c r="Q39" s="377"/>
      <c r="R39" s="377"/>
      <c r="S39" s="2274"/>
      <c r="T39" s="2210"/>
      <c r="U39" s="303"/>
      <c r="V39" s="1484" t="s">
        <v>546</v>
      </c>
      <c r="W39" s="1223" t="s">
        <v>547</v>
      </c>
      <c r="X39" s="1223" t="s">
        <v>522</v>
      </c>
      <c r="Y39" s="1490" t="s">
        <v>472</v>
      </c>
      <c r="Z39" s="2271" t="s">
        <v>473</v>
      </c>
      <c r="AA39" s="2272"/>
      <c r="AB39" s="2280"/>
      <c r="AC39" s="1484" t="s">
        <v>546</v>
      </c>
      <c r="AD39" s="1223" t="s">
        <v>547</v>
      </c>
      <c r="AE39" s="1223" t="s">
        <v>522</v>
      </c>
      <c r="AF39" s="1490" t="s">
        <v>472</v>
      </c>
      <c r="AG39" s="2271" t="s">
        <v>473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295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295</v>
      </c>
      <c r="B42" s="1364" t="s">
        <v>296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426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427</v>
      </c>
      <c r="AM42" s="501"/>
      <c r="AN42" s="501" t="str">
        <f>IF(T42="","",T42)</f>
        <v>Территория действия тарифа</v>
      </c>
      <c r="AO42" s="501"/>
      <c r="AP42" s="501"/>
      <c r="AQ42" s="1156">
        <v>23</v>
      </c>
    </row>
    <row customHeight="1" ht="24">
      <c r="A43" s="1364" t="s">
        <v>295</v>
      </c>
      <c r="B43" s="1364" t="s">
        <v>296</v>
      </c>
      <c r="C43" s="1364" t="s">
        <v>297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544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545</v>
      </c>
      <c r="AM43" s="501"/>
      <c r="AN43" s="501" t="str">
        <f>IF(T43="","",T43)</f>
        <v>Наименование централизованной системы водоотведения</v>
      </c>
      <c r="AO43" s="501"/>
      <c r="AP43" s="501"/>
      <c r="AQ43" s="1156">
        <v>23</v>
      </c>
    </row>
    <row customHeight="1" ht="24">
      <c r="A44" s="1364" t="s">
        <v>295</v>
      </c>
      <c r="B44" s="1364" t="s">
        <v>296</v>
      </c>
      <c r="C44" s="1364" t="s">
        <v>297</v>
      </c>
      <c r="D44" s="1364" t="s">
        <v>548</v>
      </c>
      <c r="E44" s="2260"/>
      <c r="F44" s="2260"/>
      <c r="G44" s="2260"/>
      <c r="H44" s="2260"/>
      <c r="I44" s="2257" t="str">
        <f>S43&amp;".1"</f>
        <v>...1</v>
      </c>
      <c r="J44" s="1364"/>
      <c r="K44" s="1364"/>
      <c r="L44" s="1365"/>
      <c r="P44" s="2258">
        <v>1</v>
      </c>
      <c r="Q44" s="1482"/>
      <c r="R44" s="357"/>
      <c r="S44" s="1494" t="str">
        <f>$I44</f>
        <v>...1</v>
      </c>
      <c r="T44" s="286" t="s">
        <v>511</v>
      </c>
      <c r="U44" s="301"/>
      <c r="V44" s="2351"/>
      <c r="W44" s="2352"/>
      <c r="X44" s="2352"/>
      <c r="Y44" s="2352"/>
      <c r="Z44" s="2352"/>
      <c r="AA44" s="2352"/>
      <c r="AB44" s="2353"/>
      <c r="AC44" s="2354"/>
      <c r="AD44" s="2355"/>
      <c r="AE44" s="2355"/>
      <c r="AF44" s="2355"/>
      <c r="AG44" s="2355"/>
      <c r="AH44" s="2355"/>
      <c r="AI44" s="2355"/>
      <c r="AJ44" s="2356"/>
      <c r="AK44" s="1259" t="s">
        <v>512</v>
      </c>
      <c r="AM44" s="501"/>
      <c r="AN44" s="501" t="str">
        <f>IF(T44="","",T44)</f>
        <v>Наименование признака дифференциации</v>
      </c>
      <c r="AO44" s="501"/>
      <c r="AP44" s="501"/>
      <c r="AQ44" s="1156">
        <v>23</v>
      </c>
    </row>
    <row customHeight="1" ht="24">
      <c r="A45" s="1364" t="s">
        <v>295</v>
      </c>
      <c r="B45" s="1364" t="s">
        <v>296</v>
      </c>
      <c r="C45" s="1364" t="s">
        <v>297</v>
      </c>
      <c r="D45" s="1364" t="s">
        <v>548</v>
      </c>
      <c r="E45" s="2260"/>
      <c r="F45" s="2260"/>
      <c r="G45" s="2260"/>
      <c r="H45" s="2260"/>
      <c r="I45" s="2287"/>
      <c r="J45" s="2257" t="str">
        <f>I44&amp;".1"</f>
        <v>...1.1</v>
      </c>
      <c r="K45" s="1364"/>
      <c r="L45" s="1365" t="s">
        <v>435</v>
      </c>
      <c r="P45" s="2258"/>
      <c r="Q45" s="2258">
        <v>1</v>
      </c>
      <c r="R45" s="358"/>
      <c r="S45" s="1494" t="str">
        <f>$J45</f>
        <v>...1.1</v>
      </c>
      <c r="T45" s="287" t="s">
        <v>436</v>
      </c>
      <c r="U45" s="301"/>
      <c r="V45" s="2246"/>
      <c r="W45" s="2247"/>
      <c r="X45" s="2247"/>
      <c r="Y45" s="2247"/>
      <c r="Z45" s="2247"/>
      <c r="AA45" s="2247"/>
      <c r="AB45" s="2248"/>
      <c r="AC45" s="2246"/>
      <c r="AD45" s="2247"/>
      <c r="AE45" s="2247"/>
      <c r="AF45" s="2247"/>
      <c r="AG45" s="2247"/>
      <c r="AH45" s="2247"/>
      <c r="AI45" s="2247"/>
      <c r="AJ45" s="2248"/>
      <c r="AK45" s="1308" t="s">
        <v>513</v>
      </c>
      <c r="AM45" s="501"/>
      <c r="AN45" s="501" t="str">
        <f>IF(T45="","",T45)</f>
        <v>Группа потребителей</v>
      </c>
      <c r="AO45" s="501"/>
      <c r="AP45" s="501"/>
      <c r="AQ45" s="1156">
        <v>23</v>
      </c>
    </row>
    <row customHeight="1" ht="24">
      <c r="A46" s="1364" t="s">
        <v>295</v>
      </c>
      <c r="B46" s="1364" t="s">
        <v>296</v>
      </c>
      <c r="C46" s="1364" t="s">
        <v>297</v>
      </c>
      <c r="D46" s="1364" t="s">
        <v>548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295</v>
      </c>
      <c r="B47" s="1364" t="s">
        <v>296</v>
      </c>
      <c r="C47" s="1364" t="s">
        <v>297</v>
      </c>
      <c r="D47" s="1364" t="s">
        <v>548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295</v>
      </c>
      <c r="B48" s="1364" t="s">
        <v>296</v>
      </c>
      <c r="C48" s="1364" t="s">
        <v>297</v>
      </c>
      <c r="D48" s="1364" t="s">
        <v>548</v>
      </c>
      <c r="E48" s="2260"/>
      <c r="F48" s="2260"/>
      <c r="G48" s="2260"/>
      <c r="H48" s="2260"/>
      <c r="I48" s="2287"/>
      <c r="J48" s="2257"/>
      <c r="K48" s="1364"/>
      <c r="L48" s="1365"/>
      <c r="P48" s="2258"/>
      <c r="Q48" s="2258"/>
      <c r="R48" s="357"/>
      <c r="S48" s="1279"/>
      <c r="T48" s="288" t="s">
        <v>514</v>
      </c>
      <c r="U48" s="368"/>
      <c r="V48" s="368"/>
      <c r="W48" s="368"/>
      <c r="X48" s="368"/>
      <c r="Y48" s="368"/>
      <c r="Z48" s="368"/>
      <c r="AA48" s="368"/>
      <c r="AB48" s="368"/>
      <c r="AC48" s="368"/>
      <c r="AD48" s="368"/>
      <c r="AE48" s="368"/>
      <c r="AF48" s="368"/>
      <c r="AG48" s="368"/>
      <c r="AH48" s="368"/>
      <c r="AI48" s="368"/>
      <c r="AJ48" s="368"/>
      <c r="AK48" s="1259" t="s">
        <v>515</v>
      </c>
      <c r="AM48" s="501"/>
      <c r="AN48" s="501" t="str">
        <f>IF(T48="","",T48)</f>
        <v>Добавить значение признака дифференциации</v>
      </c>
      <c r="AO48" s="501"/>
      <c r="AP48" s="501"/>
      <c r="AQ48" s="1156">
        <v>20</v>
      </c>
    </row>
    <row customHeight="1" ht="22.049999999999997">
      <c r="A49" s="1364" t="s">
        <v>295</v>
      </c>
      <c r="B49" s="1364" t="s">
        <v>296</v>
      </c>
      <c r="C49" s="1364" t="s">
        <v>297</v>
      </c>
      <c r="D49" s="1364" t="s">
        <v>548</v>
      </c>
      <c r="E49" s="2260"/>
      <c r="F49" s="2260"/>
      <c r="G49" s="2260"/>
      <c r="H49" s="2260"/>
      <c r="I49" s="2257"/>
      <c r="J49" s="1364"/>
      <c r="K49" s="1364"/>
      <c r="L49" s="1365"/>
      <c r="P49" s="2258"/>
      <c r="Q49" s="1482"/>
      <c r="R49" s="357"/>
      <c r="S49" s="1279"/>
      <c r="T49" s="366" t="s">
        <v>441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295</v>
      </c>
      <c r="B50" s="1364" t="s">
        <v>296</v>
      </c>
      <c r="C50" s="1364" t="s">
        <v>297</v>
      </c>
      <c r="D50" s="1364" t="s">
        <v>548</v>
      </c>
      <c r="E50" s="2260"/>
      <c r="F50" s="2260"/>
      <c r="G50" s="2260"/>
      <c r="H50" s="2259"/>
      <c r="I50" s="1364"/>
      <c r="J50" s="1364"/>
      <c r="K50" s="1364"/>
      <c r="L50" s="1365"/>
      <c r="M50" s="1366"/>
      <c r="N50" s="1366"/>
      <c r="O50" s="538"/>
      <c r="P50" s="361"/>
      <c r="Q50" s="376"/>
      <c r="R50" s="356"/>
      <c r="S50" s="1279"/>
      <c r="T50" s="373" t="s">
        <v>516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295</v>
      </c>
      <c r="B51" s="1344" t="s">
        <v>296</v>
      </c>
      <c r="C51" s="1315"/>
      <c r="D51" s="1315"/>
      <c r="E51" s="2260"/>
      <c r="F51" s="2259"/>
      <c r="G51" s="1315"/>
      <c r="H51" s="1315"/>
      <c r="I51" s="1315"/>
      <c r="J51" s="1315"/>
      <c r="K51" s="1315"/>
      <c r="L51" s="1495"/>
      <c r="M51" s="1322"/>
      <c r="N51" s="1322"/>
      <c r="P51" s="1317"/>
      <c r="Q51" s="1318"/>
      <c r="R51" s="1317"/>
      <c r="S51" s="1323"/>
      <c r="T51" s="1326" t="s">
        <v>190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295</v>
      </c>
      <c r="B52" s="1344"/>
      <c r="C52" s="1344"/>
      <c r="D52" s="1344"/>
      <c r="E52" s="2259"/>
      <c r="F52" s="1344"/>
      <c r="G52" s="1344"/>
      <c r="H52" s="1344"/>
      <c r="I52" s="1344"/>
      <c r="J52" s="1344"/>
      <c r="K52" s="1344"/>
      <c r="L52" s="1347"/>
      <c r="M52" s="1322"/>
      <c r="N52" s="1322"/>
      <c r="O52" s="519"/>
      <c r="P52" s="381"/>
      <c r="Q52" s="1345"/>
      <c r="R52" s="381"/>
      <c r="S52" s="1323"/>
      <c r="T52" s="1326" t="s">
        <v>191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208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4D248-4B12-CBB8-7418-A500063B6A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545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511</v>
      </c>
      <c r="U5" s="301"/>
      <c r="V5" s="2351"/>
      <c r="W5" s="2352"/>
      <c r="X5" s="2352"/>
      <c r="Y5" s="2352"/>
      <c r="Z5" s="2352"/>
      <c r="AA5" s="2352"/>
      <c r="AB5" s="2353"/>
      <c r="AC5" s="2354"/>
      <c r="AD5" s="2355"/>
      <c r="AE5" s="2355"/>
      <c r="AF5" s="2355"/>
      <c r="AG5" s="2355"/>
      <c r="AH5" s="2355"/>
      <c r="AI5" s="2355"/>
      <c r="AJ5" s="2356"/>
      <c r="AK5" s="1259" t="s">
        <v>512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435</v>
      </c>
      <c r="P6" s="2258"/>
      <c r="Q6" s="2258">
        <v>1</v>
      </c>
      <c r="R6" s="358"/>
      <c r="S6" s="1494">
        <f>$J6</f>
      </c>
      <c r="T6" s="287" t="s">
        <v>436</v>
      </c>
      <c r="U6" s="301"/>
      <c r="V6" s="2246"/>
      <c r="W6" s="2247"/>
      <c r="X6" s="2247"/>
      <c r="Y6" s="2247"/>
      <c r="Z6" s="2247"/>
      <c r="AA6" s="2247"/>
      <c r="AB6" s="2248"/>
      <c r="AC6" s="2246"/>
      <c r="AD6" s="2247"/>
      <c r="AE6" s="2247"/>
      <c r="AF6" s="2247"/>
      <c r="AG6" s="2247"/>
      <c r="AH6" s="2247"/>
      <c r="AI6" s="2247"/>
      <c r="AJ6" s="2248"/>
      <c r="AK6" s="1308" t="s">
        <v>513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514</v>
      </c>
      <c r="U9" s="368"/>
      <c r="V9" s="368"/>
      <c r="W9" s="368"/>
      <c r="X9" s="368"/>
      <c r="Y9" s="368"/>
      <c r="Z9" s="368"/>
      <c r="AA9" s="368"/>
      <c r="AB9" s="368"/>
      <c r="AC9" s="368"/>
      <c r="AD9" s="368"/>
      <c r="AE9" s="368"/>
      <c r="AF9" s="368"/>
      <c r="AG9" s="368"/>
      <c r="AH9" s="368"/>
      <c r="AI9" s="368"/>
      <c r="AJ9" s="368"/>
      <c r="AK9" s="1259" t="s">
        <v>515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441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190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443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444</v>
      </c>
      <c r="P20" s="1363"/>
      <c r="Q20" s="1443"/>
      <c r="R20" s="1443"/>
      <c r="S20" s="730"/>
      <c r="T20" s="1161" t="s">
        <v>445</v>
      </c>
      <c r="Z20" s="187" t="s">
        <v>446</v>
      </c>
      <c r="AB20" s="187" t="s">
        <v>447</v>
      </c>
      <c r="AC20" s="1161" t="s">
        <v>445</v>
      </c>
      <c r="AG20" s="187" t="s">
        <v>448</v>
      </c>
      <c r="AI20" s="187" t="s">
        <v>447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327"/>
      <c r="AC27" s="2252" t="str">
        <f>IF(TITLE_NAME_OR_PR_CHANGE="",IF(TITLE_NAME_OR_PR="","",TITLE_NAME_OR_PR),TITLE_NAME_OR_PR_CHANGE)</f>
        <v>Комитет по тарифному регулированию Мурманской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449</v>
      </c>
      <c r="T28" s="2251"/>
      <c r="U28" s="1373"/>
      <c r="V28" s="2265" t="str">
        <f>IF(TITLE_DATE_PR_CHANGE="",IF(TITLE_DATE_PR="","",TITLE_DATE_PR),TITLE_DATE_PR_CHANGE)</f>
        <v>46010</v>
      </c>
      <c r="W28" s="2265"/>
      <c r="X28" s="2265"/>
      <c r="Y28" s="2265"/>
      <c r="Z28" s="2265"/>
      <c r="AA28" s="2265"/>
      <c r="AB28" s="327"/>
      <c r="AC28" s="2265" t="str">
        <f>IF(TITLE_DATE_PR_CHANGE="",IF(TITLE_DATE_PR="","",TITLE_DATE_PR),TITLE_DATE_PR_CHANGE)</f>
        <v>46010</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450</v>
      </c>
      <c r="T29" s="2251"/>
      <c r="U29" s="1373"/>
      <c r="V29" s="2252" t="str">
        <f>IF(TITLE_NUMBER_PR_CHANGE="",IF(TITLE_NUMBER_PR="","",TITLE_NUMBER_PR),TITLE_NUMBER_PR_CHANGE)</f>
        <v>53/110</v>
      </c>
      <c r="W29" s="2252"/>
      <c r="X29" s="2252"/>
      <c r="Y29" s="2252"/>
      <c r="Z29" s="2252"/>
      <c r="AA29" s="2252"/>
      <c r="AB29" s="327"/>
      <c r="AC29" s="2252" t="str">
        <f>IF(TITLE_NUMBER_PR_CHANGE="",IF(TITLE_NUMBER_PR="","",TITLE_NUMBER_PR),TITLE_NUMBER_PR_CHANGE)</f>
        <v>53/110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https://npa.gov-murman.ru/bitrix/components/b1team/govmurman.element.file/download.php?ID=559439&amp;FID=881211</v>
      </c>
      <c r="W30" s="2252"/>
      <c r="X30" s="2252"/>
      <c r="Y30" s="2252"/>
      <c r="Z30" s="2252"/>
      <c r="AA30" s="2252"/>
      <c r="AB30" s="327"/>
      <c r="AC30" s="2252" t="str">
        <f>IF(TITLE_IST_PUB_CHANGE="",IF(TITLE_IST_PUB="","",TITLE_IST_PUB),TITLE_IST_PUB_CHANGE)</f>
        <v>https://npa.gov-murman.ru/bitrix/components/b1team/govmurman.element.file/download.php?ID=559439&amp;FID=881211</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451</v>
      </c>
      <c r="T32" s="2251"/>
      <c r="U32" s="1373"/>
      <c r="V32" s="2265" t="str">
        <f>IF(TITLE_DATE_PR_CHANGE="",IF(TITLE_DATE_PR="","",TITLE_DATE_PR),TITLE_DATE_PR_CHANGE)</f>
        <v>46010</v>
      </c>
      <c r="W32" s="2265"/>
      <c r="X32" s="2265"/>
      <c r="Y32" s="2265"/>
      <c r="Z32" s="2265"/>
      <c r="AA32" s="2265"/>
      <c r="AB32" s="327"/>
      <c r="AC32" s="2265" t="str">
        <f>IF(TITLE_DATE_PR_CHANGE="",IF(TITLE_DATE_PR="","",TITLE_DATE_PR),TITLE_DATE_PR_CHANGE)</f>
        <v>46010</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452</v>
      </c>
      <c r="T33" s="2251"/>
      <c r="U33" s="1373"/>
      <c r="V33" s="2252" t="str">
        <f>IF(TITLE_NUMBER_PR_CHANGE="",IF(TITLE_NUMBER_PR="","",TITLE_NUMBER_PR),TITLE_NUMBER_PR_CHANGE)</f>
        <v>53/110</v>
      </c>
      <c r="W33" s="2252"/>
      <c r="X33" s="2252"/>
      <c r="Y33" s="2252"/>
      <c r="Z33" s="2252"/>
      <c r="AA33" s="2252"/>
      <c r="AB33" s="327"/>
      <c r="AC33" s="2252" t="str">
        <f>IF(TITLE_NUMBER_PR_CHANGE="",IF(TITLE_NUMBER_PR="","",TITLE_NUMBER_PR),TITLE_NUMBER_PR_CHANGE)</f>
        <v>53/110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453</v>
      </c>
      <c r="AC34" s="327"/>
      <c r="AD34" s="327"/>
      <c r="AE34" s="327"/>
      <c r="AF34" s="327"/>
      <c r="AG34" s="327"/>
      <c r="AH34" s="327"/>
      <c r="AI34" s="279" t="s">
        <v>453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329</v>
      </c>
      <c r="T36" s="2128"/>
      <c r="U36" s="2128"/>
      <c r="V36" s="2128"/>
      <c r="W36" s="2128"/>
      <c r="X36" s="2128"/>
      <c r="Y36" s="2128"/>
      <c r="Z36" s="2128"/>
      <c r="AA36" s="2128"/>
      <c r="AB36" s="2128"/>
      <c r="AC36" s="2128"/>
      <c r="AD36" s="2128"/>
      <c r="AE36" s="2128"/>
      <c r="AF36" s="2128"/>
      <c r="AG36" s="2128"/>
      <c r="AH36" s="2128"/>
      <c r="AI36" s="2128"/>
      <c r="AJ36" s="2128"/>
      <c r="AK36" s="2128" t="s">
        <v>330</v>
      </c>
      <c r="AQ36" s="1156">
        <v>14</v>
      </c>
    </row>
    <row customHeight="1" ht="14.699999999999998">
      <c r="Q37" s="377"/>
      <c r="R37" s="377"/>
      <c r="S37" s="2274" t="s">
        <v>92</v>
      </c>
      <c r="T37" s="2210" t="s">
        <v>454</v>
      </c>
      <c r="U37" s="302"/>
      <c r="V37" s="2275" t="s">
        <v>455</v>
      </c>
      <c r="W37" s="2276"/>
      <c r="X37" s="2276"/>
      <c r="Y37" s="2276"/>
      <c r="Z37" s="2276"/>
      <c r="AA37" s="2277"/>
      <c r="AB37" s="2278" t="s">
        <v>456</v>
      </c>
      <c r="AC37" s="2275" t="s">
        <v>455</v>
      </c>
      <c r="AD37" s="2276"/>
      <c r="AE37" s="2276"/>
      <c r="AF37" s="2276"/>
      <c r="AG37" s="2276"/>
      <c r="AH37" s="2277"/>
      <c r="AI37" s="2278" t="s">
        <v>457</v>
      </c>
      <c r="AJ37" s="2281" t="s">
        <v>458</v>
      </c>
      <c r="AK37" s="2128"/>
      <c r="AQ37" s="1156">
        <v>14</v>
      </c>
    </row>
    <row customHeight="1" ht="35.699999999999996">
      <c r="Q38" s="377"/>
      <c r="R38" s="377"/>
      <c r="S38" s="2274"/>
      <c r="T38" s="2210"/>
      <c r="U38" s="1032"/>
      <c r="V38" s="1484" t="s">
        <v>517</v>
      </c>
      <c r="W38" s="2263" t="s">
        <v>461</v>
      </c>
      <c r="X38" s="2264"/>
      <c r="Y38" s="2263" t="s">
        <v>462</v>
      </c>
      <c r="Z38" s="2270"/>
      <c r="AA38" s="2264"/>
      <c r="AB38" s="2279"/>
      <c r="AC38" s="1484" t="s">
        <v>517</v>
      </c>
      <c r="AD38" s="2263" t="s">
        <v>461</v>
      </c>
      <c r="AE38" s="2264"/>
      <c r="AF38" s="2263" t="s">
        <v>462</v>
      </c>
      <c r="AG38" s="2270"/>
      <c r="AH38" s="2264"/>
      <c r="AI38" s="2279"/>
      <c r="AJ38" s="2282"/>
      <c r="AK38" s="2128"/>
      <c r="AQ38" s="1156">
        <v>34</v>
      </c>
    </row>
    <row customHeight="1" ht="90.3">
      <c r="A39" s="1371"/>
      <c r="B39" s="1371" t="s">
        <v>139</v>
      </c>
      <c r="C39" s="1371" t="s">
        <v>140</v>
      </c>
      <c r="D39" s="1371" t="s">
        <v>141</v>
      </c>
      <c r="E39" s="1365" t="s">
        <v>463</v>
      </c>
      <c r="F39" s="1365" t="s">
        <v>464</v>
      </c>
      <c r="G39" s="1365" t="s">
        <v>465</v>
      </c>
      <c r="H39" s="1365"/>
      <c r="I39" s="1365" t="s">
        <v>518</v>
      </c>
      <c r="J39" s="1365" t="s">
        <v>468</v>
      </c>
      <c r="K39" s="1365" t="s">
        <v>519</v>
      </c>
      <c r="L39" s="1365" t="s">
        <v>444</v>
      </c>
      <c r="Q39" s="377"/>
      <c r="R39" s="377"/>
      <c r="S39" s="2274"/>
      <c r="T39" s="2210"/>
      <c r="U39" s="303"/>
      <c r="V39" s="1484" t="s">
        <v>546</v>
      </c>
      <c r="W39" s="1223" t="s">
        <v>547</v>
      </c>
      <c r="X39" s="1223" t="s">
        <v>522</v>
      </c>
      <c r="Y39" s="1490" t="s">
        <v>472</v>
      </c>
      <c r="Z39" s="2271" t="s">
        <v>473</v>
      </c>
      <c r="AA39" s="2272"/>
      <c r="AB39" s="2280"/>
      <c r="AC39" s="1484" t="s">
        <v>546</v>
      </c>
      <c r="AD39" s="1223" t="s">
        <v>547</v>
      </c>
      <c r="AE39" s="1223" t="s">
        <v>522</v>
      </c>
      <c r="AF39" s="1490" t="s">
        <v>472</v>
      </c>
      <c r="AG39" s="2271" t="s">
        <v>473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113</v>
      </c>
      <c r="T40" s="1256" t="s">
        <v>114</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300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300</v>
      </c>
      <c r="B42" s="1364" t="s">
        <v>301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426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427</v>
      </c>
      <c r="AM42" s="501"/>
      <c r="AN42" s="501" t="str">
        <f>IF(T42="","",T42)</f>
        <v>Территория действия тарифа</v>
      </c>
      <c r="AO42" s="501"/>
      <c r="AP42" s="501"/>
      <c r="AQ42" s="1156">
        <v>23</v>
      </c>
    </row>
    <row customHeight="1" ht="24">
      <c r="A43" s="1364" t="s">
        <v>300</v>
      </c>
      <c r="B43" s="1364" t="s">
        <v>301</v>
      </c>
      <c r="C43" s="1364" t="s">
        <v>302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544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545</v>
      </c>
      <c r="AM43" s="501"/>
      <c r="AN43" s="501" t="str">
        <f>IF(T43="","",T43)</f>
        <v>Наименование централизованной системы водоотведения</v>
      </c>
      <c r="AO43" s="501"/>
      <c r="AP43" s="501"/>
      <c r="AQ43" s="1156">
        <v>23</v>
      </c>
    </row>
    <row customHeight="1" ht="24">
      <c r="A44" s="1364" t="s">
        <v>300</v>
      </c>
      <c r="B44" s="1364" t="s">
        <v>301</v>
      </c>
      <c r="C44" s="1364" t="s">
        <v>302</v>
      </c>
      <c r="D44" s="1364" t="s">
        <v>549</v>
      </c>
      <c r="E44" s="2260"/>
      <c r="F44" s="2260"/>
      <c r="G44" s="2260"/>
      <c r="H44" s="2260"/>
      <c r="I44" s="2257" t="str">
        <f>S43&amp;".1"</f>
        <v>...1</v>
      </c>
      <c r="J44" s="1364"/>
      <c r="K44" s="1364"/>
      <c r="L44" s="1365"/>
      <c r="P44" s="2258">
        <v>1</v>
      </c>
      <c r="Q44" s="1482"/>
      <c r="R44" s="357"/>
      <c r="S44" s="1494" t="str">
        <f>$I44</f>
        <v>...1</v>
      </c>
      <c r="T44" s="286" t="s">
        <v>511</v>
      </c>
      <c r="U44" s="301"/>
      <c r="V44" s="2351"/>
      <c r="W44" s="2352"/>
      <c r="X44" s="2352"/>
      <c r="Y44" s="2352"/>
      <c r="Z44" s="2352"/>
      <c r="AA44" s="2352"/>
      <c r="AB44" s="2353"/>
      <c r="AC44" s="2354"/>
      <c r="AD44" s="2355"/>
      <c r="AE44" s="2355"/>
      <c r="AF44" s="2355"/>
      <c r="AG44" s="2355"/>
      <c r="AH44" s="2355"/>
      <c r="AI44" s="2355"/>
      <c r="AJ44" s="2356"/>
      <c r="AK44" s="1259" t="s">
        <v>512</v>
      </c>
      <c r="AM44" s="501"/>
      <c r="AN44" s="501" t="str">
        <f>IF(T44="","",T44)</f>
        <v>Наименование признака дифференциации</v>
      </c>
      <c r="AO44" s="501"/>
      <c r="AP44" s="501"/>
      <c r="AQ44" s="1156">
        <v>23</v>
      </c>
    </row>
    <row customHeight="1" ht="24">
      <c r="A45" s="1364" t="s">
        <v>300</v>
      </c>
      <c r="B45" s="1364" t="s">
        <v>301</v>
      </c>
      <c r="C45" s="1364" t="s">
        <v>302</v>
      </c>
      <c r="D45" s="1364" t="s">
        <v>549</v>
      </c>
      <c r="E45" s="2260"/>
      <c r="F45" s="2260"/>
      <c r="G45" s="2260"/>
      <c r="H45" s="2260"/>
      <c r="I45" s="2287"/>
      <c r="J45" s="2257" t="str">
        <f>I44&amp;".1"</f>
        <v>...1.1</v>
      </c>
      <c r="K45" s="1364"/>
      <c r="L45" s="1365" t="s">
        <v>435</v>
      </c>
      <c r="P45" s="2258"/>
      <c r="Q45" s="2258">
        <v>1</v>
      </c>
      <c r="R45" s="358"/>
      <c r="S45" s="1494" t="str">
        <f>$J45</f>
        <v>...1.1</v>
      </c>
      <c r="T45" s="287" t="s">
        <v>436</v>
      </c>
      <c r="U45" s="301"/>
      <c r="V45" s="2246"/>
      <c r="W45" s="2247"/>
      <c r="X45" s="2247"/>
      <c r="Y45" s="2247"/>
      <c r="Z45" s="2247"/>
      <c r="AA45" s="2247"/>
      <c r="AB45" s="2248"/>
      <c r="AC45" s="2246"/>
      <c r="AD45" s="2247"/>
      <c r="AE45" s="2247"/>
      <c r="AF45" s="2247"/>
      <c r="AG45" s="2247"/>
      <c r="AH45" s="2247"/>
      <c r="AI45" s="2247"/>
      <c r="AJ45" s="2248"/>
      <c r="AK45" s="1308" t="s">
        <v>513</v>
      </c>
      <c r="AM45" s="501"/>
      <c r="AN45" s="501" t="str">
        <f>IF(T45="","",T45)</f>
        <v>Группа потребителей</v>
      </c>
      <c r="AO45" s="501"/>
      <c r="AP45" s="501"/>
      <c r="AQ45" s="1156">
        <v>23</v>
      </c>
    </row>
    <row customHeight="1" ht="24">
      <c r="A46" s="1364" t="s">
        <v>300</v>
      </c>
      <c r="B46" s="1364" t="s">
        <v>301</v>
      </c>
      <c r="C46" s="1364" t="s">
        <v>302</v>
      </c>
      <c r="D46" s="1364" t="s">
        <v>549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300</v>
      </c>
      <c r="B47" s="1364" t="s">
        <v>301</v>
      </c>
      <c r="C47" s="1364" t="s">
        <v>302</v>
      </c>
      <c r="D47" s="1364" t="s">
        <v>549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300</v>
      </c>
      <c r="B48" s="1364" t="s">
        <v>301</v>
      </c>
      <c r="C48" s="1364" t="s">
        <v>302</v>
      </c>
      <c r="D48" s="1364" t="s">
        <v>549</v>
      </c>
      <c r="E48" s="2260"/>
      <c r="F48" s="2260"/>
      <c r="G48" s="2260"/>
      <c r="H48" s="2260"/>
      <c r="I48" s="2287"/>
      <c r="J48" s="2257"/>
      <c r="K48" s="1364"/>
      <c r="L48" s="1365"/>
      <c r="P48" s="2258"/>
      <c r="Q48" s="2258"/>
      <c r="R48" s="357"/>
      <c r="S48" s="1279"/>
      <c r="T48" s="288" t="s">
        <v>514</v>
      </c>
      <c r="U48" s="368"/>
      <c r="V48" s="368"/>
      <c r="W48" s="368"/>
      <c r="X48" s="368"/>
      <c r="Y48" s="368"/>
      <c r="Z48" s="368"/>
      <c r="AA48" s="368"/>
      <c r="AB48" s="368"/>
      <c r="AC48" s="368"/>
      <c r="AD48" s="368"/>
      <c r="AE48" s="368"/>
      <c r="AF48" s="368"/>
      <c r="AG48" s="368"/>
      <c r="AH48" s="368"/>
      <c r="AI48" s="368"/>
      <c r="AJ48" s="368"/>
      <c r="AK48" s="1259" t="s">
        <v>515</v>
      </c>
      <c r="AM48" s="501"/>
      <c r="AN48" s="501" t="str">
        <f>IF(T48="","",T48)</f>
        <v>Добавить значение признака дифференциации</v>
      </c>
      <c r="AO48" s="501"/>
      <c r="AP48" s="501"/>
      <c r="AQ48" s="1156">
        <v>20</v>
      </c>
    </row>
    <row customHeight="1" ht="22.049999999999997">
      <c r="A49" s="1364" t="s">
        <v>300</v>
      </c>
      <c r="B49" s="1364" t="s">
        <v>301</v>
      </c>
      <c r="C49" s="1364" t="s">
        <v>302</v>
      </c>
      <c r="D49" s="1364" t="s">
        <v>549</v>
      </c>
      <c r="E49" s="2260"/>
      <c r="F49" s="2260"/>
      <c r="G49" s="2260"/>
      <c r="H49" s="2260"/>
      <c r="I49" s="2257"/>
      <c r="J49" s="1364"/>
      <c r="K49" s="1364"/>
      <c r="L49" s="1365"/>
      <c r="P49" s="2258"/>
      <c r="Q49" s="1482"/>
      <c r="R49" s="357"/>
      <c r="S49" s="1279"/>
      <c r="T49" s="366" t="s">
        <v>441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300</v>
      </c>
      <c r="B50" s="1364" t="s">
        <v>301</v>
      </c>
      <c r="C50" s="1364" t="s">
        <v>302</v>
      </c>
      <c r="D50" s="1364" t="s">
        <v>549</v>
      </c>
      <c r="E50" s="2260"/>
      <c r="F50" s="2260"/>
      <c r="G50" s="2260"/>
      <c r="H50" s="2259"/>
      <c r="I50" s="1364"/>
      <c r="J50" s="1364"/>
      <c r="K50" s="1364"/>
      <c r="L50" s="1365"/>
      <c r="M50" s="1366"/>
      <c r="N50" s="1366"/>
      <c r="O50" s="538"/>
      <c r="P50" s="361"/>
      <c r="Q50" s="376"/>
      <c r="R50" s="356"/>
      <c r="S50" s="1279"/>
      <c r="T50" s="373" t="s">
        <v>516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300</v>
      </c>
      <c r="B51" s="1344" t="s">
        <v>301</v>
      </c>
      <c r="C51" s="1315"/>
      <c r="D51" s="1315"/>
      <c r="E51" s="2260"/>
      <c r="F51" s="2259"/>
      <c r="G51" s="1315"/>
      <c r="H51" s="1315"/>
      <c r="I51" s="1315"/>
      <c r="J51" s="1315"/>
      <c r="K51" s="1315"/>
      <c r="L51" s="1495"/>
      <c r="M51" s="1322"/>
      <c r="N51" s="1322"/>
      <c r="P51" s="1317"/>
      <c r="Q51" s="1318"/>
      <c r="R51" s="1317"/>
      <c r="S51" s="1323"/>
      <c r="T51" s="1326" t="s">
        <v>190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300</v>
      </c>
      <c r="B52" s="1344"/>
      <c r="C52" s="1344"/>
      <c r="D52" s="1344"/>
      <c r="E52" s="2259"/>
      <c r="F52" s="1344"/>
      <c r="G52" s="1344"/>
      <c r="H52" s="1344"/>
      <c r="I52" s="1344"/>
      <c r="J52" s="1344"/>
      <c r="K52" s="1344"/>
      <c r="L52" s="1347"/>
      <c r="M52" s="1322"/>
      <c r="N52" s="1322"/>
      <c r="O52" s="519"/>
      <c r="P52" s="381"/>
      <c r="Q52" s="1345"/>
      <c r="R52" s="381"/>
      <c r="S52" s="1323"/>
      <c r="T52" s="1326" t="s">
        <v>191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208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107C8-98ED-4148-D53A-DA6B1919B94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426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431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432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28</v>
      </c>
      <c r="AL8" s="2108" t="s">
        <v>64</v>
      </c>
      <c r="AM8" s="2193"/>
      <c r="AN8" s="2206">
        <v>1</v>
      </c>
      <c r="AO8" s="2358"/>
      <c r="AP8" s="2359" t="s">
        <v>64</v>
      </c>
      <c r="AQ8" s="312"/>
      <c r="AR8" s="1487">
        <v>1</v>
      </c>
      <c r="AS8" s="1493" t="s">
        <v>28</v>
      </c>
      <c r="AT8" s="752"/>
      <c r="AU8" s="1258"/>
      <c r="AV8" s="752"/>
      <c r="AW8" s="1258"/>
      <c r="AX8" s="1735"/>
      <c r="AY8" s="1470" t="s">
        <v>64</v>
      </c>
      <c r="AZ8" s="1735"/>
      <c r="BA8" s="1470" t="s">
        <v>64</v>
      </c>
      <c r="BB8" s="1349"/>
      <c r="BC8" s="2254" t="s">
        <v>529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530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550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551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533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496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190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191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443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444</v>
      </c>
      <c r="P24" s="1509"/>
      <c r="Q24" s="1511"/>
      <c r="R24" s="1511"/>
      <c r="AA24" s="1508" t="s">
        <v>446</v>
      </c>
      <c r="AC24" s="1508" t="s">
        <v>447</v>
      </c>
      <c r="AD24" s="1508" t="s">
        <v>497</v>
      </c>
      <c r="AH24" s="1508" t="s">
        <v>497</v>
      </c>
      <c r="AK24" s="1508" t="s">
        <v>534</v>
      </c>
      <c r="AL24" s="1508" t="s">
        <v>497</v>
      </c>
      <c r="AP24" s="1508" t="s">
        <v>497</v>
      </c>
      <c r="AY24" s="1508" t="s">
        <v>446</v>
      </c>
      <c r="BA24" s="1508" t="s">
        <v>447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"Мурманэнергосбыт"</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тарифному регулированию Мурманской области</v>
      </c>
      <c r="W31" s="2252"/>
      <c r="X31" s="2252"/>
      <c r="Y31" s="2252"/>
      <c r="Z31" s="2252"/>
      <c r="AA31" s="2252"/>
      <c r="AB31" s="2252"/>
      <c r="AC31" s="327"/>
      <c r="AD31" s="2252" t="str">
        <f>IF(TITLE_NAME_OR_PR_CHANGE="",IF(TITLE_NAME_OR_PR="","",TITLE_NAME_OR_PR),TITLE_NAME_OR_PR_CHANGE)</f>
        <v>Комитет по тарифному регулированию Мурманской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449</v>
      </c>
      <c r="T32" s="2251"/>
      <c r="U32" s="1373"/>
      <c r="V32" s="2265" t="str">
        <f>IF(TITLE_DATE_PR_CHANGE="",IF(TITLE_DATE_PR="","",TITLE_DATE_PR),TITLE_DATE_PR_CHANGE)</f>
        <v>46010</v>
      </c>
      <c r="W32" s="2265"/>
      <c r="X32" s="2265"/>
      <c r="Y32" s="2265"/>
      <c r="Z32" s="2265"/>
      <c r="AA32" s="2265"/>
      <c r="AB32" s="2265"/>
      <c r="AC32" s="327"/>
      <c r="AD32" s="2265" t="str">
        <f>IF(TITLE_DATE_PR_CHANGE="",IF(TITLE_DATE_PR="","",TITLE_DATE_PR),TITLE_DATE_PR_CHANGE)</f>
        <v>46010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450</v>
      </c>
      <c r="T33" s="2251"/>
      <c r="U33" s="1373"/>
      <c r="V33" s="2252" t="str">
        <f>IF(TITLE_NUMBER_PR_CHANGE="",IF(TITLE_NUMBER_PR="","",TITLE_NUMBER_PR),TITLE_NUMBER_PR_CHANGE)</f>
        <v>53/110</v>
      </c>
      <c r="W33" s="2252"/>
      <c r="X33" s="2252"/>
      <c r="Y33" s="2252"/>
      <c r="Z33" s="2252"/>
      <c r="AA33" s="2252"/>
      <c r="AB33" s="2252"/>
      <c r="AC33" s="327"/>
      <c r="AD33" s="2252" t="str">
        <f>IF(TITLE_NUMBER_PR_CHANGE="",IF(TITLE_NUMBER_PR="","",TITLE_NUMBER_PR),TITLE_NUMBER_PR_CHANGE)</f>
        <v>53/110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https://npa.gov-murman.ru/bitrix/components/b1team/govmurman.element.file/download.php?ID=559439&amp;FID=881211</v>
      </c>
      <c r="W34" s="2252"/>
      <c r="X34" s="2252"/>
      <c r="Y34" s="2252"/>
      <c r="Z34" s="2252"/>
      <c r="AA34" s="2252"/>
      <c r="AB34" s="2252"/>
      <c r="AC34" s="327"/>
      <c r="AD34" s="2252" t="str">
        <f>IF(TITLE_IST_PUB_CHANGE="",IF(TITLE_IST_PUB="","",TITLE_IST_PUB),TITLE_IST_PUB_CHANGE)</f>
        <v>https://npa.gov-murman.ru/bitrix/components/b1team/govmurman.element.file/download.php?ID=559439&amp;FID=881211</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449</v>
      </c>
      <c r="T36" s="2251"/>
      <c r="U36" s="1373"/>
      <c r="V36" s="2265" t="str">
        <f>IF(TITLE_DATE_PR_CHANGE="",IF(TITLE_DATE_PR="","",TITLE_DATE_PR),TITLE_DATE_PR_CHANGE)</f>
        <v>46010</v>
      </c>
      <c r="W36" s="2265"/>
      <c r="X36" s="2265"/>
      <c r="Y36" s="2265"/>
      <c r="Z36" s="2265"/>
      <c r="AA36" s="2265"/>
      <c r="AB36" s="2265"/>
      <c r="AC36" s="327"/>
      <c r="AD36" s="2265" t="str">
        <f>IF(TITLE_DATE_PR_CHANGE="",IF(TITLE_DATE_PR="","",TITLE_DATE_PR),TITLE_DATE_PR_CHANGE)</f>
        <v>46010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450</v>
      </c>
      <c r="T37" s="2251"/>
      <c r="U37" s="1373"/>
      <c r="V37" s="2252" t="str">
        <f>IF(TITLE_NUMBER_PR_CHANGE="",IF(TITLE_NUMBER_PR="","",TITLE_NUMBER_PR),TITLE_NUMBER_PR_CHANGE)</f>
        <v>53/110</v>
      </c>
      <c r="W37" s="2252"/>
      <c r="X37" s="2252"/>
      <c r="Y37" s="2252"/>
      <c r="Z37" s="2252"/>
      <c r="AA37" s="2252"/>
      <c r="AB37" s="2252"/>
      <c r="AC37" s="327"/>
      <c r="AD37" s="2252" t="str">
        <f>IF(TITLE_NUMBER_PR_CHANGE="",IF(TITLE_NUMBER_PR="","",TITLE_NUMBER_PR),TITLE_NUMBER_PR_CHANGE)</f>
        <v>53/110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453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453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329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330</v>
      </c>
      <c r="BI40" s="1156">
        <v>14</v>
      </c>
    </row>
    <row customHeight="1" ht="14.699999999999998">
      <c r="Q41" s="292"/>
      <c r="R41" s="377"/>
      <c r="S41" s="2274" t="s">
        <v>92</v>
      </c>
      <c r="T41" s="2210" t="s">
        <v>535</v>
      </c>
      <c r="U41" s="302"/>
      <c r="V41" s="2275" t="s">
        <v>455</v>
      </c>
      <c r="W41" s="2276"/>
      <c r="X41" s="2276"/>
      <c r="Y41" s="2276"/>
      <c r="Z41" s="2276"/>
      <c r="AA41" s="2276"/>
      <c r="AB41" s="2277"/>
      <c r="AC41" s="2278" t="s">
        <v>456</v>
      </c>
      <c r="AD41" s="2329" t="s">
        <v>552</v>
      </c>
      <c r="AE41" s="2292"/>
      <c r="AF41" s="2292"/>
      <c r="AG41" s="2330"/>
      <c r="AH41" s="2329" t="s">
        <v>553</v>
      </c>
      <c r="AI41" s="2292"/>
      <c r="AJ41" s="2292"/>
      <c r="AK41" s="2330"/>
      <c r="AL41" s="2329" t="s">
        <v>554</v>
      </c>
      <c r="AM41" s="2292"/>
      <c r="AN41" s="2292"/>
      <c r="AO41" s="2330"/>
      <c r="AP41" s="2329" t="s">
        <v>539</v>
      </c>
      <c r="AQ41" s="2292"/>
      <c r="AR41" s="2292"/>
      <c r="AS41" s="2330"/>
      <c r="AT41" s="2275" t="s">
        <v>455</v>
      </c>
      <c r="AU41" s="2276"/>
      <c r="AV41" s="2276"/>
      <c r="AW41" s="2276"/>
      <c r="AX41" s="2276"/>
      <c r="AY41" s="2276"/>
      <c r="AZ41" s="2277"/>
      <c r="BA41" s="2278" t="s">
        <v>456</v>
      </c>
      <c r="BB41" s="2281" t="s">
        <v>458</v>
      </c>
      <c r="BC41" s="2128"/>
      <c r="BI41" s="1156">
        <v>14</v>
      </c>
    </row>
    <row customHeight="1" ht="35.699999999999996">
      <c r="Q42" s="292"/>
      <c r="R42" s="377"/>
      <c r="S42" s="2274"/>
      <c r="T42" s="2210"/>
      <c r="U42" s="1032"/>
      <c r="V42" s="2193" t="s">
        <v>540</v>
      </c>
      <c r="W42" s="2194"/>
      <c r="X42" s="2193" t="s">
        <v>541</v>
      </c>
      <c r="Y42" s="2194"/>
      <c r="Z42" s="2295" t="s">
        <v>542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555</v>
      </c>
      <c r="AU42" s="2194"/>
      <c r="AV42" s="2193" t="s">
        <v>556</v>
      </c>
      <c r="AW42" s="2194"/>
      <c r="AX42" s="2295" t="s">
        <v>542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463</v>
      </c>
      <c r="F44" s="1365" t="s">
        <v>464</v>
      </c>
      <c r="G44" s="1365" t="s">
        <v>465</v>
      </c>
      <c r="H44" s="1365" t="s">
        <v>466</v>
      </c>
      <c r="I44" s="1365" t="s">
        <v>467</v>
      </c>
      <c r="J44" s="1365" t="s">
        <v>468</v>
      </c>
      <c r="K44" s="1365" t="s">
        <v>469</v>
      </c>
      <c r="L44" s="1365" t="s">
        <v>444</v>
      </c>
      <c r="Q44" s="292"/>
      <c r="R44" s="377"/>
      <c r="S44" s="2274"/>
      <c r="T44" s="2210"/>
      <c r="U44" s="303"/>
      <c r="V44" s="1480" t="s">
        <v>506</v>
      </c>
      <c r="W44" s="1480" t="s">
        <v>507</v>
      </c>
      <c r="X44" s="1480" t="s">
        <v>506</v>
      </c>
      <c r="Y44" s="1480" t="s">
        <v>507</v>
      </c>
      <c r="Z44" s="1490" t="s">
        <v>472</v>
      </c>
      <c r="AA44" s="2271" t="s">
        <v>473</v>
      </c>
      <c r="AB44" s="2272"/>
      <c r="AC44" s="2280"/>
      <c r="AD44" s="2334"/>
      <c r="AE44" s="2335"/>
      <c r="AF44" s="2335"/>
      <c r="AG44" s="2336"/>
      <c r="AH44" s="2334"/>
      <c r="AI44" s="2335"/>
      <c r="AJ44" s="2335"/>
      <c r="AK44" s="2336"/>
      <c r="AL44" s="2334"/>
      <c r="AM44" s="2335"/>
      <c r="AN44" s="2335"/>
      <c r="AO44" s="2336"/>
      <c r="AP44" s="2334"/>
      <c r="AQ44" s="2335"/>
      <c r="AR44" s="2335"/>
      <c r="AS44" s="2336"/>
      <c r="AT44" s="1480" t="s">
        <v>506</v>
      </c>
      <c r="AU44" s="1480" t="s">
        <v>507</v>
      </c>
      <c r="AV44" s="1480" t="s">
        <v>506</v>
      </c>
      <c r="AW44" s="1480" t="s">
        <v>507</v>
      </c>
      <c r="AX44" s="1490" t="s">
        <v>472</v>
      </c>
      <c r="AY44" s="2271" t="s">
        <v>473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305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305</v>
      </c>
      <c r="B47" s="1364" t="s">
        <v>306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426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427</v>
      </c>
      <c r="BE47" s="501"/>
      <c r="BF47" s="501" t="str">
        <f>IF(T47="","",T47)</f>
        <v>Территория действия тарифа</v>
      </c>
      <c r="BG47" s="501"/>
      <c r="BH47" s="501"/>
      <c r="BI47" s="1156">
        <v>21</v>
      </c>
    </row>
    <row customHeight="1" ht="35.699999999999996">
      <c r="A48" s="1364" t="s">
        <v>305</v>
      </c>
      <c r="B48" s="1364" t="s">
        <v>306</v>
      </c>
      <c r="C48" s="1364" t="s">
        <v>307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545</v>
      </c>
      <c r="BE48" s="501"/>
      <c r="BF48" s="501" t="str">
        <f>IF(T48="","",T48)</f>
        <v>Наименование централизованной системы водоотведения</v>
      </c>
      <c r="BG48" s="501"/>
      <c r="BH48" s="501"/>
      <c r="BI48" s="1156">
        <v>34</v>
      </c>
    </row>
    <row s="1643" customFormat="1" customHeight="1" ht="0">
      <c r="A49" s="1344" t="s">
        <v>305</v>
      </c>
      <c r="B49" s="1344" t="s">
        <v>306</v>
      </c>
      <c r="C49" s="1344" t="s">
        <v>307</v>
      </c>
      <c r="D49" s="1344" t="s">
        <v>557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431</v>
      </c>
      <c r="BE49" s="501"/>
      <c r="BF49" s="501" t="str">
        <f>IF(T49="","",T49)</f>
        <v/>
      </c>
      <c r="BG49" s="501"/>
      <c r="BH49" s="501"/>
      <c r="BI49" s="512">
        <v>0</v>
      </c>
    </row>
    <row s="1643" customFormat="1" customHeight="1" ht="0">
      <c r="A50" s="1344" t="s">
        <v>305</v>
      </c>
      <c r="B50" s="1344" t="s">
        <v>306</v>
      </c>
      <c r="C50" s="1344" t="s">
        <v>307</v>
      </c>
      <c r="D50" s="1344" t="s">
        <v>557</v>
      </c>
      <c r="E50" s="2260"/>
      <c r="F50" s="2260"/>
      <c r="G50" s="2260"/>
      <c r="H50" s="2260"/>
      <c r="I50" s="2257" t="str">
        <f>S49&amp;".1"</f>
        <v>.1</v>
      </c>
      <c r="J50" s="1344"/>
      <c r="K50" s="1344"/>
      <c r="L50" s="1347" t="s">
        <v>432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305</v>
      </c>
      <c r="B51" s="1344" t="s">
        <v>306</v>
      </c>
      <c r="C51" s="1344" t="s">
        <v>307</v>
      </c>
      <c r="D51" s="1344" t="s">
        <v>557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305</v>
      </c>
      <c r="B52" s="1364" t="s">
        <v>306</v>
      </c>
      <c r="C52" s="1364" t="s">
        <v>307</v>
      </c>
      <c r="D52" s="1364" t="s">
        <v>557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87">
        <v>1</v>
      </c>
      <c r="AS52" s="1493" t="s">
        <v>28</v>
      </c>
      <c r="AT52" s="752"/>
      <c r="AU52" s="1258"/>
      <c r="AV52" s="752"/>
      <c r="AW52" s="1258"/>
      <c r="AX52" s="1735"/>
      <c r="AY52" s="1470" t="s">
        <v>64</v>
      </c>
      <c r="AZ52" s="1735"/>
      <c r="BA52" s="1470" t="s">
        <v>64</v>
      </c>
      <c r="BB52" s="1349"/>
      <c r="BC52" s="2254" t="s">
        <v>529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530</v>
      </c>
      <c r="AT53" s="1394"/>
      <c r="AU53" s="1497"/>
      <c r="AV53" s="1394"/>
      <c r="AW53" s="1497"/>
      <c r="AX53" s="1394"/>
      <c r="AY53" s="1394"/>
      <c r="AZ53" s="1394"/>
      <c r="BA53" s="1394"/>
      <c r="BB53" s="1398"/>
      <c r="BC53" s="2255"/>
      <c r="BE53" s="501"/>
      <c r="BF53" s="501"/>
      <c r="BG53" s="501"/>
      <c r="BH53" s="501"/>
      <c r="BI53" s="1156">
        <v>11</v>
      </c>
    </row>
    <row customHeight="1" ht="11.549999999999999">
      <c r="A54" s="1364" t="s">
        <v>305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550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305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551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305</v>
      </c>
      <c r="B56" s="1364" t="s">
        <v>306</v>
      </c>
      <c r="C56" s="1364" t="s">
        <v>307</v>
      </c>
      <c r="D56" s="1364" t="s">
        <v>557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533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305</v>
      </c>
      <c r="B57" s="1364" t="s">
        <v>306</v>
      </c>
      <c r="C57" s="1364" t="s">
        <v>307</v>
      </c>
      <c r="D57" s="1364" t="s">
        <v>557</v>
      </c>
      <c r="E57" s="2260"/>
      <c r="F57" s="2260"/>
      <c r="G57" s="2260"/>
      <c r="H57" s="2260"/>
      <c r="I57" s="2287"/>
      <c r="J57" s="2257"/>
      <c r="K57" s="1364"/>
      <c r="L57" s="1365"/>
      <c r="P57" s="2258"/>
      <c r="Q57" s="2258"/>
      <c r="R57" s="357"/>
      <c r="S57" s="1279"/>
      <c r="T57" s="288" t="s">
        <v>496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305</v>
      </c>
      <c r="B58" s="1344" t="s">
        <v>306</v>
      </c>
      <c r="C58" s="1344" t="s">
        <v>307</v>
      </c>
      <c r="D58" s="1344" t="s">
        <v>557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305</v>
      </c>
      <c r="B59" s="1344" t="s">
        <v>306</v>
      </c>
      <c r="C59" s="1344" t="s">
        <v>307</v>
      </c>
      <c r="D59" s="1344" t="s">
        <v>557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305</v>
      </c>
      <c r="B60" s="1344" t="s">
        <v>306</v>
      </c>
      <c r="C60" s="1344" t="s">
        <v>307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305</v>
      </c>
      <c r="B61" s="1344" t="s">
        <v>306</v>
      </c>
      <c r="C61" s="1315"/>
      <c r="D61" s="1315"/>
      <c r="E61" s="2260"/>
      <c r="F61" s="2259"/>
      <c r="G61" s="1315"/>
      <c r="H61" s="1315"/>
      <c r="I61" s="1315"/>
      <c r="J61" s="1315"/>
      <c r="K61" s="1315"/>
      <c r="L61" s="1495"/>
      <c r="M61" s="1322"/>
      <c r="N61" s="1322"/>
      <c r="P61" s="1317"/>
      <c r="Q61" s="1318"/>
      <c r="R61" s="1317"/>
      <c r="S61" s="1323"/>
      <c r="T61" s="1326" t="s">
        <v>190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305</v>
      </c>
      <c r="B62" s="1344"/>
      <c r="C62" s="1344"/>
      <c r="D62" s="1344"/>
      <c r="E62" s="2259"/>
      <c r="F62" s="1344"/>
      <c r="G62" s="1344"/>
      <c r="H62" s="1344"/>
      <c r="I62" s="1344"/>
      <c r="J62" s="1344"/>
      <c r="K62" s="1344"/>
      <c r="L62" s="1347"/>
      <c r="M62" s="1322"/>
      <c r="N62" s="1322"/>
      <c r="O62" s="519"/>
      <c r="P62" s="381"/>
      <c r="Q62" s="1345"/>
      <c r="R62" s="381"/>
      <c r="S62" s="1323"/>
      <c r="T62" s="1326" t="s">
        <v>191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208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3FA0C-3BD5-B9D2-5237-E062CB10D75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13" sqref="H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87</v>
      </c>
      <c r="H1" s="495" t="s">
        <v>88</v>
      </c>
      <c r="I1" s="228" t="s">
        <v>89</v>
      </c>
      <c r="J1" s="248" t="s">
        <v>87</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90</v>
      </c>
      <c r="F8" s="2103"/>
      <c r="G8" s="2104"/>
      <c r="H8" s="2105" t="s">
        <v>91</v>
      </c>
      <c r="I8" s="2105"/>
      <c r="J8" s="156"/>
      <c r="K8" s="156"/>
      <c r="L8" s="156"/>
      <c r="M8" s="156"/>
      <c r="N8" s="227"/>
      <c r="O8" s="156"/>
      <c r="P8" s="226"/>
      <c r="Q8" s="226"/>
      <c r="R8" s="226"/>
      <c r="S8" s="226"/>
      <c r="AC8" s="117">
        <v>14</v>
      </c>
    </row>
    <row s="1820" customFormat="1" customHeight="1" ht="21">
      <c r="A9" s="759"/>
      <c r="B9" s="418"/>
      <c r="C9" s="759"/>
      <c r="D9" s="165"/>
      <c r="E9" s="778" t="s">
        <v>92</v>
      </c>
      <c r="F9" s="778"/>
      <c r="G9" s="173" t="s">
        <v>93</v>
      </c>
      <c r="H9" s="173" t="s">
        <v>93</v>
      </c>
      <c r="I9" s="173" t="s">
        <v>89</v>
      </c>
      <c r="J9" s="156"/>
      <c r="K9" s="156"/>
      <c r="L9" s="156"/>
      <c r="M9" s="156"/>
      <c r="N9" s="227"/>
      <c r="O9" s="156"/>
      <c r="P9" s="226"/>
      <c r="Q9" s="226"/>
      <c r="R9" s="226"/>
      <c r="S9" s="226"/>
      <c r="AC9" s="117">
        <v>20</v>
      </c>
    </row>
    <row customHeight="1" ht="11.549999999999999">
      <c r="D10" s="177"/>
      <c r="E10" s="779" t="s">
        <v>94</v>
      </c>
      <c r="F10" s="779"/>
      <c r="G10" s="224" t="s">
        <v>95</v>
      </c>
      <c r="H10" s="224" t="s">
        <v>96</v>
      </c>
      <c r="I10" s="224" t="s">
        <v>97</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98</v>
      </c>
      <c r="K11" s="156"/>
      <c r="L11" s="156"/>
      <c r="M11" s="156" t="s">
        <v>99</v>
      </c>
      <c r="N11" s="227" t="s">
        <v>100</v>
      </c>
      <c r="O11" s="156" t="s">
        <v>101</v>
      </c>
      <c r="P11" s="226"/>
      <c r="Q11" s="226"/>
      <c r="R11" s="226"/>
      <c r="S11" s="226"/>
      <c r="AC11" s="117">
        <v>1</v>
      </c>
    </row>
    <row s="1820" customFormat="1" customHeight="1" ht="15">
      <c r="A12" s="2100">
        <v>1</v>
      </c>
      <c r="B12" s="418"/>
      <c r="C12" s="759"/>
      <c r="D12" s="783"/>
      <c r="E12" s="220">
        <f>A12</f>
        <v>1</v>
      </c>
      <c r="F12" s="803" t="s">
        <v>102</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103</v>
      </c>
      <c r="G13" s="794" t="s">
        <v>104</v>
      </c>
      <c r="H13" s="794" t="s">
        <v>104</v>
      </c>
      <c r="I13" s="792" t="s">
        <v>105</v>
      </c>
      <c r="J13" s="501">
        <f>MERGEVALUE(G13)</f>
      </c>
      <c r="K13" s="512"/>
      <c r="L13" s="512"/>
      <c r="M13" s="501" t="str">
        <f t="array" ref="M13:M13">IF(ISERROR(MATCH(MID(N13,1,250),MID(note_ter,1,250),0)),"n","y")</f>
        <v>n</v>
      </c>
      <c r="N13" s="512"/>
      <c r="O13" s="501" t="str">
        <f>H13&amp;"("&amp;I13&amp;")"</f>
        <v>город Оленегорск(47526000)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106</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107</v>
      </c>
      <c r="H15" s="179"/>
      <c r="I15" s="180"/>
      <c r="J15" s="250"/>
      <c r="K15" s="156"/>
      <c r="L15" s="156"/>
      <c r="M15" s="156"/>
      <c r="N15" s="227" t="s">
        <v>108</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86</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003E9-AD02-9AD8-A99B-162C401BA4D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427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559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511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512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435</v>
      </c>
      <c r="P6" s="2258"/>
      <c r="Q6" s="2258">
        <v>1</v>
      </c>
      <c r="R6" s="358"/>
      <c r="S6" s="1494">
        <f>$J6</f>
      </c>
      <c r="T6" s="287" t="s">
        <v>436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513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514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515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441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190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443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444</v>
      </c>
      <c r="P20" s="1363"/>
      <c r="Q20" s="1443"/>
      <c r="R20" s="1443"/>
      <c r="S20" s="730"/>
      <c r="T20" s="1161" t="s">
        <v>445</v>
      </c>
      <c r="W20" s="1367"/>
      <c r="X20" s="1367"/>
      <c r="Y20" s="1367"/>
      <c r="Z20" s="1367"/>
      <c r="AA20" s="1367"/>
      <c r="AB20" s="1367"/>
      <c r="AD20" s="187" t="s">
        <v>446</v>
      </c>
      <c r="AF20" s="187" t="s">
        <v>447</v>
      </c>
      <c r="AG20" s="1161" t="s">
        <v>445</v>
      </c>
      <c r="AH20" s="1367"/>
      <c r="AI20" s="1367"/>
      <c r="AJ20" s="1367"/>
      <c r="AK20" s="1367"/>
      <c r="AL20" s="1367"/>
      <c r="AO20" s="187" t="s">
        <v>448</v>
      </c>
      <c r="AQ20" s="187" t="s">
        <v>447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по тарифному регулированию Мурманской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449</v>
      </c>
      <c r="T28" s="2251"/>
      <c r="U28" s="1373"/>
      <c r="V28" s="2265" t="str">
        <f>IF(TITLE_DATE_PR_CHANGE="",IF(TITLE_DATE_PR="","",TITLE_DATE_PR),TITLE_DATE_PR_CHANGE)</f>
        <v>46010</v>
      </c>
      <c r="W28" s="2265"/>
      <c r="X28" s="2265"/>
      <c r="Y28" s="2265"/>
      <c r="Z28" s="2265"/>
      <c r="AA28" s="2265"/>
      <c r="AB28" s="2265"/>
      <c r="AC28" s="2265"/>
      <c r="AD28" s="2265"/>
      <c r="AE28" s="2265"/>
      <c r="AF28" s="327"/>
      <c r="AG28" s="2265" t="str">
        <f>IF(TITLE_DATE_PR_CHANGE="",IF(TITLE_DATE_PR="","",TITLE_DATE_PR),TITLE_DATE_PR_CHANGE)</f>
        <v>46010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450</v>
      </c>
      <c r="T29" s="2251"/>
      <c r="U29" s="1373"/>
      <c r="V29" s="2252" t="str">
        <f>IF(TITLE_NUMBER_PR_CHANGE="",IF(TITLE_NUMBER_PR="","",TITLE_NUMBER_PR),TITLE_NUMBER_PR_CHANGE)</f>
        <v>53/110</v>
      </c>
      <c r="W29" s="2252"/>
      <c r="X29" s="2252"/>
      <c r="Y29" s="2252"/>
      <c r="Z29" s="2252"/>
      <c r="AA29" s="2252"/>
      <c r="AB29" s="2252"/>
      <c r="AC29" s="2252"/>
      <c r="AD29" s="2252"/>
      <c r="AE29" s="2252"/>
      <c r="AF29" s="327"/>
      <c r="AG29" s="2252" t="str">
        <f>IF(TITLE_NUMBER_PR_CHANGE="",IF(TITLE_NUMBER_PR="","",TITLE_NUMBER_PR),TITLE_NUMBER_PR_CHANGE)</f>
        <v>53/110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https://npa.gov-murman.ru/bitrix/components/b1team/govmurman.element.file/download.php?ID=559439&amp;FID=881211</v>
      </c>
      <c r="W30" s="2252"/>
      <c r="X30" s="2252"/>
      <c r="Y30" s="2252"/>
      <c r="Z30" s="2252"/>
      <c r="AA30" s="2252"/>
      <c r="AB30" s="2252"/>
      <c r="AC30" s="2252"/>
      <c r="AD30" s="2252"/>
      <c r="AE30" s="2252"/>
      <c r="AF30" s="327"/>
      <c r="AG30" s="2252" t="str">
        <f>IF(TITLE_IST_PUB_CHANGE="",IF(TITLE_IST_PUB="","",TITLE_IST_PUB),TITLE_IST_PUB_CHANGE)</f>
        <v>https://npa.gov-murman.ru/bitrix/components/b1team/govmurman.element.file/download.php?ID=559439&amp;FID=881211</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451</v>
      </c>
      <c r="T32" s="2251"/>
      <c r="U32" s="1373"/>
      <c r="V32" s="2265" t="str">
        <f>IF(TITLE_DATE_PR_CHANGE="",IF(TITLE_DATE_PR="","",TITLE_DATE_PR),TITLE_DATE_PR_CHANGE)</f>
        <v>46010</v>
      </c>
      <c r="W32" s="2265"/>
      <c r="X32" s="2265"/>
      <c r="Y32" s="2265"/>
      <c r="Z32" s="2265"/>
      <c r="AA32" s="2265"/>
      <c r="AB32" s="2265"/>
      <c r="AC32" s="2265"/>
      <c r="AD32" s="2265"/>
      <c r="AE32" s="2265"/>
      <c r="AF32" s="327"/>
      <c r="AG32" s="2265" t="str">
        <f>IF(TITLE_DATE_PR_CHANGE="",IF(TITLE_DATE_PR="","",TITLE_DATE_PR),TITLE_DATE_PR_CHANGE)</f>
        <v>46010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452</v>
      </c>
      <c r="T33" s="2251"/>
      <c r="U33" s="1373"/>
      <c r="V33" s="2252" t="str">
        <f>IF(TITLE_NUMBER_PR_CHANGE="",IF(TITLE_NUMBER_PR="","",TITLE_NUMBER_PR),TITLE_NUMBER_PR_CHANGE)</f>
        <v>53/110</v>
      </c>
      <c r="W33" s="2252"/>
      <c r="X33" s="2252"/>
      <c r="Y33" s="2252"/>
      <c r="Z33" s="2252"/>
      <c r="AA33" s="2252"/>
      <c r="AB33" s="2252"/>
      <c r="AC33" s="2252"/>
      <c r="AD33" s="2252"/>
      <c r="AE33" s="2252"/>
      <c r="AF33" s="327"/>
      <c r="AG33" s="2252" t="str">
        <f>IF(TITLE_NUMBER_PR_CHANGE="",IF(TITLE_NUMBER_PR="","",TITLE_NUMBER_PR),TITLE_NUMBER_PR_CHANGE)</f>
        <v>53/110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453</v>
      </c>
      <c r="AG34" s="327"/>
      <c r="AH34" s="1636"/>
      <c r="AI34" s="1636"/>
      <c r="AJ34" s="1636"/>
      <c r="AK34" s="1636"/>
      <c r="AL34" s="1636"/>
      <c r="AM34" s="327"/>
      <c r="AN34" s="327"/>
      <c r="AO34" s="327"/>
      <c r="AP34" s="327"/>
      <c r="AQ34" s="279" t="s">
        <v>453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329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330</v>
      </c>
      <c r="AY36" s="1156">
        <v>14</v>
      </c>
    </row>
    <row customHeight="1" ht="14.699999999999998">
      <c r="Q37" s="377"/>
      <c r="R37" s="377"/>
      <c r="S37" s="2274" t="s">
        <v>92</v>
      </c>
      <c r="T37" s="2210" t="s">
        <v>454</v>
      </c>
      <c r="U37" s="302"/>
      <c r="V37" s="2275" t="s">
        <v>455</v>
      </c>
      <c r="W37" s="2292"/>
      <c r="X37" s="2292"/>
      <c r="Y37" s="2292"/>
      <c r="Z37" s="2292"/>
      <c r="AA37" s="2292"/>
      <c r="AB37" s="2292"/>
      <c r="AC37" s="2276"/>
      <c r="AD37" s="2276"/>
      <c r="AE37" s="2277"/>
      <c r="AF37" s="2278" t="s">
        <v>456</v>
      </c>
      <c r="AG37" s="2275" t="s">
        <v>455</v>
      </c>
      <c r="AH37" s="2276"/>
      <c r="AI37" s="2276"/>
      <c r="AJ37" s="2276"/>
      <c r="AK37" s="2276"/>
      <c r="AL37" s="2276"/>
      <c r="AM37" s="2276"/>
      <c r="AN37" s="2276"/>
      <c r="AO37" s="2276"/>
      <c r="AP37" s="2277"/>
      <c r="AQ37" s="2278" t="s">
        <v>457</v>
      </c>
      <c r="AR37" s="2281" t="s">
        <v>458</v>
      </c>
      <c r="AS37" s="2128"/>
      <c r="AY37" s="1156">
        <v>14</v>
      </c>
    </row>
    <row customHeight="1" ht="19.95">
      <c r="Q38" s="377"/>
      <c r="R38" s="377"/>
      <c r="S38" s="2274"/>
      <c r="T38" s="2210"/>
      <c r="U38" s="1032"/>
      <c r="V38" s="2367" t="s">
        <v>560</v>
      </c>
      <c r="W38" s="2366" t="s">
        <v>561</v>
      </c>
      <c r="X38" s="2366"/>
      <c r="Y38" s="2366"/>
      <c r="Z38" s="2366" t="s">
        <v>562</v>
      </c>
      <c r="AA38" s="2366"/>
      <c r="AB38" s="2366"/>
      <c r="AC38" s="2295" t="s">
        <v>462</v>
      </c>
      <c r="AD38" s="2314"/>
      <c r="AE38" s="2315"/>
      <c r="AF38" s="2279"/>
      <c r="AG38" s="2367" t="s">
        <v>560</v>
      </c>
      <c r="AH38" s="2366" t="s">
        <v>561</v>
      </c>
      <c r="AI38" s="2366"/>
      <c r="AJ38" s="2366"/>
      <c r="AK38" s="2366" t="s">
        <v>562</v>
      </c>
      <c r="AL38" s="2366"/>
      <c r="AM38" s="2366"/>
      <c r="AN38" s="2295" t="s">
        <v>462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563</v>
      </c>
      <c r="X39" s="2366" t="s">
        <v>564</v>
      </c>
      <c r="Y39" s="2366"/>
      <c r="Z39" s="2366" t="s">
        <v>565</v>
      </c>
      <c r="AA39" s="2366" t="s">
        <v>564</v>
      </c>
      <c r="AB39" s="2366"/>
      <c r="AC39" s="2296"/>
      <c r="AD39" s="2316"/>
      <c r="AE39" s="2317"/>
      <c r="AF39" s="2279"/>
      <c r="AG39" s="2367"/>
      <c r="AH39" s="2366" t="s">
        <v>563</v>
      </c>
      <c r="AI39" s="2366" t="s">
        <v>564</v>
      </c>
      <c r="AJ39" s="2366"/>
      <c r="AK39" s="2366" t="s">
        <v>565</v>
      </c>
      <c r="AL39" s="2366" t="s">
        <v>564</v>
      </c>
      <c r="AM39" s="2366"/>
      <c r="AN39" s="2296"/>
      <c r="AO39" s="2316"/>
      <c r="AP39" s="2317"/>
      <c r="AQ39" s="2279"/>
      <c r="AR39" s="2282"/>
      <c r="AS39" s="2128"/>
      <c r="AT39" s="1637"/>
      <c r="AU39" s="1637"/>
      <c r="AV39" s="1637"/>
      <c r="AW39" s="1637"/>
      <c r="AX39" s="1637"/>
      <c r="AY39" s="1632">
        <v>19</v>
      </c>
    </row>
    <row customHeight="1" ht="61.949999999999996">
      <c r="A40" s="1371"/>
      <c r="B40" s="1371" t="s">
        <v>139</v>
      </c>
      <c r="C40" s="1371" t="s">
        <v>140</v>
      </c>
      <c r="D40" s="1371" t="s">
        <v>141</v>
      </c>
      <c r="E40" s="1365" t="s">
        <v>463</v>
      </c>
      <c r="F40" s="1365" t="s">
        <v>464</v>
      </c>
      <c r="G40" s="1365" t="s">
        <v>465</v>
      </c>
      <c r="H40" s="1365"/>
      <c r="I40" s="1365" t="s">
        <v>518</v>
      </c>
      <c r="J40" s="1365" t="s">
        <v>468</v>
      </c>
      <c r="K40" s="1365" t="s">
        <v>519</v>
      </c>
      <c r="L40" s="1365" t="s">
        <v>444</v>
      </c>
      <c r="Q40" s="377"/>
      <c r="R40" s="377"/>
      <c r="S40" s="2274"/>
      <c r="T40" s="2210"/>
      <c r="U40" s="303"/>
      <c r="V40" s="2367"/>
      <c r="W40" s="2366"/>
      <c r="X40" s="1984" t="s">
        <v>566</v>
      </c>
      <c r="Y40" s="1984" t="s">
        <v>567</v>
      </c>
      <c r="Z40" s="2366"/>
      <c r="AA40" s="1984" t="s">
        <v>568</v>
      </c>
      <c r="AB40" s="1984" t="s">
        <v>569</v>
      </c>
      <c r="AC40" s="1490" t="s">
        <v>472</v>
      </c>
      <c r="AD40" s="2271" t="s">
        <v>473</v>
      </c>
      <c r="AE40" s="2272"/>
      <c r="AF40" s="2280"/>
      <c r="AG40" s="2367"/>
      <c r="AH40" s="2366"/>
      <c r="AI40" s="1984" t="s">
        <v>566</v>
      </c>
      <c r="AJ40" s="1984" t="s">
        <v>567</v>
      </c>
      <c r="AK40" s="2366"/>
      <c r="AL40" s="1984" t="s">
        <v>568</v>
      </c>
      <c r="AM40" s="1984" t="s">
        <v>569</v>
      </c>
      <c r="AN40" s="1490" t="s">
        <v>472</v>
      </c>
      <c r="AO40" s="2271" t="s">
        <v>473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114</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280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280</v>
      </c>
      <c r="B43" s="1364" t="s">
        <v>281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426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427</v>
      </c>
      <c r="AU43" s="501"/>
      <c r="AV43" s="501" t="str">
        <f>IF(T43="","",T43)</f>
        <v>Территория действия тарифа</v>
      </c>
      <c r="AW43" s="501"/>
      <c r="AX43" s="501"/>
      <c r="AY43" s="1156">
        <v>23</v>
      </c>
    </row>
    <row customHeight="1" ht="24">
      <c r="A44" s="1364" t="s">
        <v>280</v>
      </c>
      <c r="B44" s="1364" t="s">
        <v>281</v>
      </c>
      <c r="C44" s="1364" t="s">
        <v>282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558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559</v>
      </c>
      <c r="AU44" s="501"/>
      <c r="AV44" s="501" t="str">
        <f>IF(T44="","",T44)</f>
        <v>Наименование централизованной системы горячего водоснабжения</v>
      </c>
      <c r="AW44" s="501"/>
      <c r="AX44" s="501"/>
      <c r="AY44" s="1156">
        <v>23</v>
      </c>
    </row>
    <row customHeight="1" ht="24">
      <c r="A45" s="1364" t="s">
        <v>280</v>
      </c>
      <c r="B45" s="1364" t="s">
        <v>281</v>
      </c>
      <c r="C45" s="1364" t="s">
        <v>282</v>
      </c>
      <c r="D45" s="1364" t="s">
        <v>570</v>
      </c>
      <c r="E45" s="2260"/>
      <c r="F45" s="2260"/>
      <c r="G45" s="2260"/>
      <c r="H45" s="2260"/>
      <c r="I45" s="2257" t="str">
        <f>S44&amp;".1"</f>
        <v>...1</v>
      </c>
      <c r="J45" s="1364"/>
      <c r="K45" s="1364"/>
      <c r="L45" s="1365"/>
      <c r="P45" s="2258">
        <v>1</v>
      </c>
      <c r="Q45" s="1482"/>
      <c r="R45" s="357"/>
      <c r="S45" s="1494" t="str">
        <f>$I45</f>
        <v>...1</v>
      </c>
      <c r="T45" s="286" t="s">
        <v>511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512</v>
      </c>
      <c r="AU45" s="501"/>
      <c r="AV45" s="501" t="str">
        <f>IF(T45="","",T45)</f>
        <v>Наименование признака дифференциации</v>
      </c>
      <c r="AW45" s="501"/>
      <c r="AX45" s="501"/>
      <c r="AY45" s="1156">
        <v>23</v>
      </c>
    </row>
    <row customHeight="1" ht="24">
      <c r="A46" s="1364" t="s">
        <v>280</v>
      </c>
      <c r="B46" s="1364" t="s">
        <v>281</v>
      </c>
      <c r="C46" s="1364" t="s">
        <v>282</v>
      </c>
      <c r="D46" s="1364" t="s">
        <v>570</v>
      </c>
      <c r="E46" s="2260"/>
      <c r="F46" s="2260"/>
      <c r="G46" s="2260"/>
      <c r="H46" s="2260"/>
      <c r="I46" s="2287"/>
      <c r="J46" s="2257" t="str">
        <f>I45&amp;".1"</f>
        <v>...1.1</v>
      </c>
      <c r="K46" s="1364"/>
      <c r="L46" s="1365" t="s">
        <v>435</v>
      </c>
      <c r="P46" s="2258"/>
      <c r="Q46" s="2258">
        <v>1</v>
      </c>
      <c r="R46" s="358"/>
      <c r="S46" s="1494" t="str">
        <f>$J46</f>
        <v>...1.1</v>
      </c>
      <c r="T46" s="287" t="s">
        <v>436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513</v>
      </c>
      <c r="AU46" s="501"/>
      <c r="AV46" s="501" t="str">
        <f>IF(T46="","",T46)</f>
        <v>Группа потребителей</v>
      </c>
      <c r="AW46" s="501"/>
      <c r="AX46" s="501"/>
      <c r="AY46" s="1156">
        <v>23</v>
      </c>
    </row>
    <row customHeight="1" ht="24">
      <c r="A47" s="1364" t="s">
        <v>280</v>
      </c>
      <c r="B47" s="1364" t="s">
        <v>281</v>
      </c>
      <c r="C47" s="1364" t="s">
        <v>282</v>
      </c>
      <c r="D47" s="1364" t="s">
        <v>570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280</v>
      </c>
      <c r="B48" s="1364" t="s">
        <v>281</v>
      </c>
      <c r="C48" s="1364" t="s">
        <v>282</v>
      </c>
      <c r="D48" s="1364" t="s">
        <v>570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280</v>
      </c>
      <c r="B49" s="1364" t="s">
        <v>281</v>
      </c>
      <c r="C49" s="1364" t="s">
        <v>282</v>
      </c>
      <c r="D49" s="1364" t="s">
        <v>570</v>
      </c>
      <c r="E49" s="2260"/>
      <c r="F49" s="2260"/>
      <c r="G49" s="2260"/>
      <c r="H49" s="2260"/>
      <c r="I49" s="2287"/>
      <c r="J49" s="2257"/>
      <c r="K49" s="1364"/>
      <c r="L49" s="1365"/>
      <c r="P49" s="2258"/>
      <c r="Q49" s="2258"/>
      <c r="R49" s="357"/>
      <c r="S49" s="1279"/>
      <c r="T49" s="288" t="s">
        <v>514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515</v>
      </c>
      <c r="AU49" s="501"/>
      <c r="AV49" s="501" t="str">
        <f>IF(T49="","",T49)</f>
        <v>Добавить значение признака дифференциации</v>
      </c>
      <c r="AW49" s="501"/>
      <c r="AX49" s="501"/>
      <c r="AY49" s="1156">
        <v>20</v>
      </c>
    </row>
    <row customHeight="1" ht="22.049999999999997">
      <c r="A50" s="1364" t="s">
        <v>280</v>
      </c>
      <c r="B50" s="1364" t="s">
        <v>281</v>
      </c>
      <c r="C50" s="1364" t="s">
        <v>282</v>
      </c>
      <c r="D50" s="1364" t="s">
        <v>570</v>
      </c>
      <c r="E50" s="2260"/>
      <c r="F50" s="2260"/>
      <c r="G50" s="2260"/>
      <c r="H50" s="2260"/>
      <c r="I50" s="2257"/>
      <c r="J50" s="1364"/>
      <c r="K50" s="1364"/>
      <c r="L50" s="1365"/>
      <c r="P50" s="2258"/>
      <c r="Q50" s="1482"/>
      <c r="R50" s="357"/>
      <c r="S50" s="1279"/>
      <c r="T50" s="366" t="s">
        <v>441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280</v>
      </c>
      <c r="B51" s="1364" t="s">
        <v>281</v>
      </c>
      <c r="C51" s="1364" t="s">
        <v>282</v>
      </c>
      <c r="D51" s="1364" t="s">
        <v>570</v>
      </c>
      <c r="E51" s="2260"/>
      <c r="F51" s="2260"/>
      <c r="G51" s="2260"/>
      <c r="H51" s="2259"/>
      <c r="I51" s="1364"/>
      <c r="J51" s="1364"/>
      <c r="K51" s="1364"/>
      <c r="L51" s="1365"/>
      <c r="M51" s="1366"/>
      <c r="N51" s="1366"/>
      <c r="O51" s="538"/>
      <c r="P51" s="361"/>
      <c r="Q51" s="376"/>
      <c r="R51" s="356"/>
      <c r="S51" s="1279"/>
      <c r="T51" s="373" t="s">
        <v>516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280</v>
      </c>
      <c r="B52" s="1344" t="s">
        <v>281</v>
      </c>
      <c r="C52" s="1315"/>
      <c r="D52" s="1315"/>
      <c r="E52" s="2260"/>
      <c r="F52" s="2259"/>
      <c r="G52" s="1315"/>
      <c r="H52" s="1315"/>
      <c r="I52" s="1315"/>
      <c r="J52" s="1315"/>
      <c r="K52" s="1315"/>
      <c r="L52" s="1495"/>
      <c r="M52" s="1322"/>
      <c r="N52" s="1322"/>
      <c r="P52" s="1317"/>
      <c r="Q52" s="1318"/>
      <c r="R52" s="1317"/>
      <c r="S52" s="1323"/>
      <c r="T52" s="1326" t="s">
        <v>190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280</v>
      </c>
      <c r="B53" s="1344"/>
      <c r="C53" s="1344"/>
      <c r="D53" s="1344"/>
      <c r="E53" s="2259"/>
      <c r="F53" s="1344"/>
      <c r="G53" s="1344"/>
      <c r="H53" s="1344"/>
      <c r="I53" s="1344"/>
      <c r="J53" s="1344"/>
      <c r="K53" s="1344"/>
      <c r="L53" s="1347"/>
      <c r="M53" s="1322"/>
      <c r="N53" s="1322"/>
      <c r="O53" s="519"/>
      <c r="P53" s="381"/>
      <c r="Q53" s="1345"/>
      <c r="R53" s="381"/>
      <c r="S53" s="1323"/>
      <c r="T53" s="1326" t="s">
        <v>191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208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C4877-2738-C368-DF8A-5A61F8CB58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427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559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511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512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435</v>
      </c>
      <c r="P6" s="2258"/>
      <c r="Q6" s="2258">
        <v>1</v>
      </c>
      <c r="R6" s="358"/>
      <c r="S6" s="1494">
        <f>$J6</f>
      </c>
      <c r="T6" s="287" t="s">
        <v>436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513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514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515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441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516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190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443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444</v>
      </c>
      <c r="P20" s="1363"/>
      <c r="Q20" s="1443"/>
      <c r="R20" s="1443"/>
      <c r="S20" s="730"/>
      <c r="T20" s="1161" t="s">
        <v>445</v>
      </c>
      <c r="W20" s="1367"/>
      <c r="X20" s="1367"/>
      <c r="Y20" s="1367"/>
      <c r="Z20" s="1367"/>
      <c r="AA20" s="1367"/>
      <c r="AD20" s="187" t="s">
        <v>446</v>
      </c>
      <c r="AF20" s="187" t="s">
        <v>447</v>
      </c>
      <c r="AG20" s="1161" t="s">
        <v>445</v>
      </c>
      <c r="AH20" s="1367"/>
      <c r="AI20" s="1367"/>
      <c r="AJ20" s="1367"/>
      <c r="AK20" s="1367"/>
      <c r="AL20" s="1367"/>
      <c r="AO20" s="187" t="s">
        <v>448</v>
      </c>
      <c r="AQ20" s="187" t="s">
        <v>447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"Мурманэнергосбыт"</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тарифному регулированию Мурманской области</v>
      </c>
      <c r="W27" s="2252"/>
      <c r="X27" s="2252"/>
      <c r="Y27" s="2252"/>
      <c r="Z27" s="2252"/>
      <c r="AA27" s="2252"/>
      <c r="AB27" s="2252"/>
      <c r="AC27" s="2252"/>
      <c r="AD27" s="2252"/>
      <c r="AE27" s="2252"/>
      <c r="AF27" s="327"/>
      <c r="AG27" s="2252" t="str">
        <f>IF(TITLE_NAME_OR_PR_CHANGE="",IF(TITLE_NAME_OR_PR="","",TITLE_NAME_OR_PR),TITLE_NAME_OR_PR_CHANGE)</f>
        <v>Комитет по тарифному регулированию Мурманской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449</v>
      </c>
      <c r="T28" s="2251"/>
      <c r="U28" s="1373"/>
      <c r="V28" s="2265" t="str">
        <f>IF(TITLE_DATE_PR_CHANGE="",IF(TITLE_DATE_PR="","",TITLE_DATE_PR),TITLE_DATE_PR_CHANGE)</f>
        <v>46010</v>
      </c>
      <c r="W28" s="2265"/>
      <c r="X28" s="2265"/>
      <c r="Y28" s="2265"/>
      <c r="Z28" s="2265"/>
      <c r="AA28" s="2265"/>
      <c r="AB28" s="2265"/>
      <c r="AC28" s="2265"/>
      <c r="AD28" s="2265"/>
      <c r="AE28" s="2265"/>
      <c r="AF28" s="327"/>
      <c r="AG28" s="2265" t="str">
        <f>IF(TITLE_DATE_PR_CHANGE="",IF(TITLE_DATE_PR="","",TITLE_DATE_PR),TITLE_DATE_PR_CHANGE)</f>
        <v>46010</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450</v>
      </c>
      <c r="T29" s="2251"/>
      <c r="U29" s="1373"/>
      <c r="V29" s="2252" t="str">
        <f>IF(TITLE_NUMBER_PR_CHANGE="",IF(TITLE_NUMBER_PR="","",TITLE_NUMBER_PR),TITLE_NUMBER_PR_CHANGE)</f>
        <v>53/110</v>
      </c>
      <c r="W29" s="2252"/>
      <c r="X29" s="2252"/>
      <c r="Y29" s="2252"/>
      <c r="Z29" s="2252"/>
      <c r="AA29" s="2252"/>
      <c r="AB29" s="2252"/>
      <c r="AC29" s="2252"/>
      <c r="AD29" s="2252"/>
      <c r="AE29" s="2252"/>
      <c r="AF29" s="327"/>
      <c r="AG29" s="2252" t="str">
        <f>IF(TITLE_NUMBER_PR_CHANGE="",IF(TITLE_NUMBER_PR="","",TITLE_NUMBER_PR),TITLE_NUMBER_PR_CHANGE)</f>
        <v>53/110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https://npa.gov-murman.ru/bitrix/components/b1team/govmurman.element.file/download.php?ID=559439&amp;FID=881211</v>
      </c>
      <c r="W30" s="2252"/>
      <c r="X30" s="2252"/>
      <c r="Y30" s="2252"/>
      <c r="Z30" s="2252"/>
      <c r="AA30" s="2252"/>
      <c r="AB30" s="2252"/>
      <c r="AC30" s="2252"/>
      <c r="AD30" s="2252"/>
      <c r="AE30" s="2252"/>
      <c r="AF30" s="327"/>
      <c r="AG30" s="2252" t="str">
        <f>IF(TITLE_IST_PUB_CHANGE="",IF(TITLE_IST_PUB="","",TITLE_IST_PUB),TITLE_IST_PUB_CHANGE)</f>
        <v>https://npa.gov-murman.ru/bitrix/components/b1team/govmurman.element.file/download.php?ID=559439&amp;FID=881211</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451</v>
      </c>
      <c r="T32" s="2251"/>
      <c r="U32" s="1373"/>
      <c r="V32" s="2265" t="str">
        <f>IF(TITLE_DATE_PR_CHANGE="",IF(TITLE_DATE_PR="","",TITLE_DATE_PR),TITLE_DATE_PR_CHANGE)</f>
        <v>46010</v>
      </c>
      <c r="W32" s="2265"/>
      <c r="X32" s="2265"/>
      <c r="Y32" s="2265"/>
      <c r="Z32" s="2265"/>
      <c r="AA32" s="2265"/>
      <c r="AB32" s="2265"/>
      <c r="AC32" s="2265"/>
      <c r="AD32" s="2265"/>
      <c r="AE32" s="2265"/>
      <c r="AF32" s="327"/>
      <c r="AG32" s="2265" t="str">
        <f>IF(TITLE_DATE_PR_CHANGE="",IF(TITLE_DATE_PR="","",TITLE_DATE_PR),TITLE_DATE_PR_CHANGE)</f>
        <v>46010</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452</v>
      </c>
      <c r="T33" s="2251"/>
      <c r="U33" s="1373"/>
      <c r="V33" s="2252" t="str">
        <f>IF(TITLE_NUMBER_PR_CHANGE="",IF(TITLE_NUMBER_PR="","",TITLE_NUMBER_PR),TITLE_NUMBER_PR_CHANGE)</f>
        <v>53/110</v>
      </c>
      <c r="W33" s="2252"/>
      <c r="X33" s="2252"/>
      <c r="Y33" s="2252"/>
      <c r="Z33" s="2252"/>
      <c r="AA33" s="2252"/>
      <c r="AB33" s="2252"/>
      <c r="AC33" s="2252"/>
      <c r="AD33" s="2252"/>
      <c r="AE33" s="2252"/>
      <c r="AF33" s="327"/>
      <c r="AG33" s="2252" t="str">
        <f>IF(TITLE_NUMBER_PR_CHANGE="",IF(TITLE_NUMBER_PR="","",TITLE_NUMBER_PR),TITLE_NUMBER_PR_CHANGE)</f>
        <v>53/110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453</v>
      </c>
      <c r="AG34" s="327"/>
      <c r="AH34" s="1636"/>
      <c r="AI34" s="1636"/>
      <c r="AJ34" s="1636"/>
      <c r="AK34" s="1636"/>
      <c r="AL34" s="1636"/>
      <c r="AM34" s="327"/>
      <c r="AN34" s="327"/>
      <c r="AO34" s="327"/>
      <c r="AP34" s="327"/>
      <c r="AQ34" s="279" t="s">
        <v>453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329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330</v>
      </c>
      <c r="AY36" s="1156">
        <v>14</v>
      </c>
    </row>
    <row customHeight="1" ht="14.699999999999998">
      <c r="Q37" s="377"/>
      <c r="R37" s="377"/>
      <c r="S37" s="2274" t="s">
        <v>92</v>
      </c>
      <c r="T37" s="2210" t="s">
        <v>454</v>
      </c>
      <c r="U37" s="302"/>
      <c r="V37" s="2275" t="s">
        <v>455</v>
      </c>
      <c r="W37" s="2276"/>
      <c r="X37" s="2276"/>
      <c r="Y37" s="2276"/>
      <c r="Z37" s="2276"/>
      <c r="AA37" s="2276"/>
      <c r="AB37" s="2276"/>
      <c r="AC37" s="2276"/>
      <c r="AD37" s="2276"/>
      <c r="AE37" s="2277"/>
      <c r="AF37" s="2278" t="s">
        <v>456</v>
      </c>
      <c r="AG37" s="2275" t="s">
        <v>455</v>
      </c>
      <c r="AH37" s="2276"/>
      <c r="AI37" s="2276"/>
      <c r="AJ37" s="2276"/>
      <c r="AK37" s="2276"/>
      <c r="AL37" s="2276"/>
      <c r="AM37" s="2276"/>
      <c r="AN37" s="2276"/>
      <c r="AO37" s="2276"/>
      <c r="AP37" s="2277"/>
      <c r="AQ37" s="2278" t="s">
        <v>457</v>
      </c>
      <c r="AR37" s="2281" t="s">
        <v>458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560</v>
      </c>
      <c r="W38" s="2366" t="s">
        <v>561</v>
      </c>
      <c r="X38" s="2366"/>
      <c r="Y38" s="2366"/>
      <c r="Z38" s="2366" t="s">
        <v>562</v>
      </c>
      <c r="AA38" s="2366"/>
      <c r="AB38" s="2366"/>
      <c r="AC38" s="2295" t="s">
        <v>462</v>
      </c>
      <c r="AD38" s="2314"/>
      <c r="AE38" s="2315"/>
      <c r="AF38" s="2279"/>
      <c r="AG38" s="2367" t="s">
        <v>560</v>
      </c>
      <c r="AH38" s="2366" t="s">
        <v>561</v>
      </c>
      <c r="AI38" s="2366"/>
      <c r="AJ38" s="2366"/>
      <c r="AK38" s="2366" t="s">
        <v>562</v>
      </c>
      <c r="AL38" s="2366"/>
      <c r="AM38" s="2366"/>
      <c r="AN38" s="2295" t="s">
        <v>462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563</v>
      </c>
      <c r="X39" s="2366" t="s">
        <v>564</v>
      </c>
      <c r="Y39" s="2366"/>
      <c r="Z39" s="2366" t="s">
        <v>565</v>
      </c>
      <c r="AA39" s="2366" t="s">
        <v>564</v>
      </c>
      <c r="AB39" s="2366"/>
      <c r="AC39" s="2296"/>
      <c r="AD39" s="2316"/>
      <c r="AE39" s="2317"/>
      <c r="AF39" s="2279"/>
      <c r="AG39" s="2367"/>
      <c r="AH39" s="2366" t="s">
        <v>563</v>
      </c>
      <c r="AI39" s="2366" t="s">
        <v>564</v>
      </c>
      <c r="AJ39" s="2366"/>
      <c r="AK39" s="2366" t="s">
        <v>565</v>
      </c>
      <c r="AL39" s="2366" t="s">
        <v>564</v>
      </c>
      <c r="AM39" s="2366"/>
      <c r="AN39" s="2296"/>
      <c r="AO39" s="2316"/>
      <c r="AP39" s="2317"/>
      <c r="AQ39" s="2279"/>
      <c r="AR39" s="2282"/>
      <c r="AS39" s="2128"/>
      <c r="AY39" s="1156">
        <v>19</v>
      </c>
    </row>
    <row customHeight="1" ht="61.949999999999996">
      <c r="A40" s="1371"/>
      <c r="B40" s="1371" t="s">
        <v>139</v>
      </c>
      <c r="C40" s="1371" t="s">
        <v>140</v>
      </c>
      <c r="D40" s="1371" t="s">
        <v>141</v>
      </c>
      <c r="E40" s="1365" t="s">
        <v>463</v>
      </c>
      <c r="F40" s="1365" t="s">
        <v>464</v>
      </c>
      <c r="G40" s="1365" t="s">
        <v>465</v>
      </c>
      <c r="H40" s="1365"/>
      <c r="I40" s="1365" t="s">
        <v>518</v>
      </c>
      <c r="J40" s="1365" t="s">
        <v>468</v>
      </c>
      <c r="K40" s="1365" t="s">
        <v>519</v>
      </c>
      <c r="L40" s="1365" t="s">
        <v>444</v>
      </c>
      <c r="Q40" s="377"/>
      <c r="R40" s="377"/>
      <c r="S40" s="2274"/>
      <c r="T40" s="2210"/>
      <c r="U40" s="303"/>
      <c r="V40" s="2367"/>
      <c r="W40" s="2366"/>
      <c r="X40" s="1984" t="s">
        <v>566</v>
      </c>
      <c r="Y40" s="1984" t="s">
        <v>567</v>
      </c>
      <c r="Z40" s="2366"/>
      <c r="AA40" s="1984" t="s">
        <v>568</v>
      </c>
      <c r="AB40" s="1984" t="s">
        <v>569</v>
      </c>
      <c r="AC40" s="1490" t="s">
        <v>472</v>
      </c>
      <c r="AD40" s="2271" t="s">
        <v>473</v>
      </c>
      <c r="AE40" s="2272"/>
      <c r="AF40" s="2280"/>
      <c r="AG40" s="2367"/>
      <c r="AH40" s="2366"/>
      <c r="AI40" s="1984" t="s">
        <v>566</v>
      </c>
      <c r="AJ40" s="1984" t="s">
        <v>567</v>
      </c>
      <c r="AK40" s="2366"/>
      <c r="AL40" s="1984" t="s">
        <v>568</v>
      </c>
      <c r="AM40" s="1984" t="s">
        <v>569</v>
      </c>
      <c r="AN40" s="1490" t="s">
        <v>472</v>
      </c>
      <c r="AO40" s="2271" t="s">
        <v>473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113</v>
      </c>
      <c r="T41" s="1256" t="s">
        <v>114</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285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285</v>
      </c>
      <c r="B43" s="1364" t="s">
        <v>286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426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427</v>
      </c>
      <c r="AU43" s="501"/>
      <c r="AV43" s="501" t="str">
        <f>IF(T43="","",T43)</f>
        <v>Территория действия тарифа</v>
      </c>
      <c r="AW43" s="501"/>
      <c r="AX43" s="501"/>
      <c r="AY43" s="1156">
        <v>23</v>
      </c>
    </row>
    <row customHeight="1" ht="24">
      <c r="A44" s="1364" t="s">
        <v>285</v>
      </c>
      <c r="B44" s="1364" t="s">
        <v>286</v>
      </c>
      <c r="C44" s="1364" t="s">
        <v>287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558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559</v>
      </c>
      <c r="AU44" s="501"/>
      <c r="AV44" s="501" t="str">
        <f>IF(T44="","",T44)</f>
        <v>Наименование централизованной системы горячего водоснабжения</v>
      </c>
      <c r="AW44" s="501"/>
      <c r="AX44" s="501"/>
      <c r="AY44" s="1156">
        <v>23</v>
      </c>
    </row>
    <row customHeight="1" ht="24">
      <c r="A45" s="1364" t="s">
        <v>285</v>
      </c>
      <c r="B45" s="1364" t="s">
        <v>286</v>
      </c>
      <c r="C45" s="1364" t="s">
        <v>287</v>
      </c>
      <c r="D45" s="1364" t="s">
        <v>571</v>
      </c>
      <c r="E45" s="2260"/>
      <c r="F45" s="2260"/>
      <c r="G45" s="2260"/>
      <c r="H45" s="2260"/>
      <c r="I45" s="2257" t="str">
        <f>S44&amp;".1"</f>
        <v>...1</v>
      </c>
      <c r="J45" s="1364"/>
      <c r="K45" s="1364"/>
      <c r="L45" s="1365"/>
      <c r="P45" s="2258">
        <v>1</v>
      </c>
      <c r="Q45" s="1482"/>
      <c r="R45" s="357"/>
      <c r="S45" s="1494" t="str">
        <f>$I45</f>
        <v>...1</v>
      </c>
      <c r="T45" s="286" t="s">
        <v>511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512</v>
      </c>
      <c r="AU45" s="501"/>
      <c r="AV45" s="501" t="str">
        <f>IF(T45="","",T45)</f>
        <v>Наименование признака дифференциации</v>
      </c>
      <c r="AW45" s="501"/>
      <c r="AX45" s="501"/>
      <c r="AY45" s="1156">
        <v>23</v>
      </c>
    </row>
    <row customHeight="1" ht="24">
      <c r="A46" s="1364" t="s">
        <v>285</v>
      </c>
      <c r="B46" s="1364" t="s">
        <v>286</v>
      </c>
      <c r="C46" s="1364" t="s">
        <v>287</v>
      </c>
      <c r="D46" s="1364" t="s">
        <v>571</v>
      </c>
      <c r="E46" s="2260"/>
      <c r="F46" s="2260"/>
      <c r="G46" s="2260"/>
      <c r="H46" s="2260"/>
      <c r="I46" s="2287"/>
      <c r="J46" s="2257" t="str">
        <f>I45&amp;".1"</f>
        <v>...1.1</v>
      </c>
      <c r="K46" s="1364"/>
      <c r="L46" s="1365" t="s">
        <v>435</v>
      </c>
      <c r="P46" s="2258"/>
      <c r="Q46" s="2258">
        <v>1</v>
      </c>
      <c r="R46" s="358"/>
      <c r="S46" s="1494" t="str">
        <f>$J46</f>
        <v>...1.1</v>
      </c>
      <c r="T46" s="287" t="s">
        <v>436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513</v>
      </c>
      <c r="AU46" s="501"/>
      <c r="AV46" s="501" t="str">
        <f>IF(T46="","",T46)</f>
        <v>Группа потребителей</v>
      </c>
      <c r="AW46" s="501"/>
      <c r="AX46" s="501"/>
      <c r="AY46" s="1156">
        <v>23</v>
      </c>
    </row>
    <row customHeight="1" ht="24">
      <c r="A47" s="1364" t="s">
        <v>285</v>
      </c>
      <c r="B47" s="1364" t="s">
        <v>286</v>
      </c>
      <c r="C47" s="1364" t="s">
        <v>287</v>
      </c>
      <c r="D47" s="1364" t="s">
        <v>571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285</v>
      </c>
      <c r="B48" s="1364" t="s">
        <v>286</v>
      </c>
      <c r="C48" s="1364" t="s">
        <v>287</v>
      </c>
      <c r="D48" s="1364" t="s">
        <v>571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285</v>
      </c>
      <c r="B49" s="1364" t="s">
        <v>286</v>
      </c>
      <c r="C49" s="1364" t="s">
        <v>287</v>
      </c>
      <c r="D49" s="1364" t="s">
        <v>571</v>
      </c>
      <c r="E49" s="2260"/>
      <c r="F49" s="2260"/>
      <c r="G49" s="2260"/>
      <c r="H49" s="2260"/>
      <c r="I49" s="2287"/>
      <c r="J49" s="2257"/>
      <c r="K49" s="1364"/>
      <c r="L49" s="1365"/>
      <c r="P49" s="2258"/>
      <c r="Q49" s="2258"/>
      <c r="R49" s="357"/>
      <c r="S49" s="1279"/>
      <c r="T49" s="288" t="s">
        <v>514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515</v>
      </c>
      <c r="AU49" s="501"/>
      <c r="AV49" s="501" t="str">
        <f>IF(T49="","",T49)</f>
        <v>Добавить значение признака дифференциации</v>
      </c>
      <c r="AW49" s="501"/>
      <c r="AX49" s="501"/>
      <c r="AY49" s="1156">
        <v>20</v>
      </c>
    </row>
    <row customHeight="1" ht="22.049999999999997">
      <c r="A50" s="1364" t="s">
        <v>285</v>
      </c>
      <c r="B50" s="1364" t="s">
        <v>286</v>
      </c>
      <c r="C50" s="1364" t="s">
        <v>287</v>
      </c>
      <c r="D50" s="1364" t="s">
        <v>571</v>
      </c>
      <c r="E50" s="2260"/>
      <c r="F50" s="2260"/>
      <c r="G50" s="2260"/>
      <c r="H50" s="2260"/>
      <c r="I50" s="2257"/>
      <c r="J50" s="1364"/>
      <c r="K50" s="1364"/>
      <c r="L50" s="1365"/>
      <c r="P50" s="2258"/>
      <c r="Q50" s="1482"/>
      <c r="R50" s="357"/>
      <c r="S50" s="1279"/>
      <c r="T50" s="366" t="s">
        <v>441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285</v>
      </c>
      <c r="B51" s="1364" t="s">
        <v>286</v>
      </c>
      <c r="C51" s="1364" t="s">
        <v>287</v>
      </c>
      <c r="D51" s="1364" t="s">
        <v>571</v>
      </c>
      <c r="E51" s="2260"/>
      <c r="F51" s="2260"/>
      <c r="G51" s="2260"/>
      <c r="H51" s="2259"/>
      <c r="I51" s="1364"/>
      <c r="J51" s="1364"/>
      <c r="K51" s="1364"/>
      <c r="L51" s="1365"/>
      <c r="M51" s="1366"/>
      <c r="N51" s="1366"/>
      <c r="O51" s="538"/>
      <c r="P51" s="361"/>
      <c r="Q51" s="376"/>
      <c r="R51" s="356"/>
      <c r="S51" s="1279"/>
      <c r="T51" s="373" t="s">
        <v>516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285</v>
      </c>
      <c r="B52" s="1344" t="s">
        <v>286</v>
      </c>
      <c r="C52" s="1315"/>
      <c r="D52" s="1315"/>
      <c r="E52" s="2260"/>
      <c r="F52" s="2259"/>
      <c r="G52" s="1315"/>
      <c r="H52" s="1315"/>
      <c r="I52" s="1315"/>
      <c r="J52" s="1315"/>
      <c r="K52" s="1315"/>
      <c r="L52" s="1495"/>
      <c r="M52" s="1322"/>
      <c r="N52" s="1322"/>
      <c r="P52" s="1317"/>
      <c r="Q52" s="1318"/>
      <c r="R52" s="1317"/>
      <c r="S52" s="1323"/>
      <c r="T52" s="1326" t="s">
        <v>190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285</v>
      </c>
      <c r="B53" s="1344"/>
      <c r="C53" s="1344"/>
      <c r="D53" s="1344"/>
      <c r="E53" s="2259"/>
      <c r="F53" s="1344"/>
      <c r="G53" s="1344"/>
      <c r="H53" s="1344"/>
      <c r="I53" s="1344"/>
      <c r="J53" s="1344"/>
      <c r="K53" s="1344"/>
      <c r="L53" s="1347"/>
      <c r="M53" s="1322"/>
      <c r="N53" s="1322"/>
      <c r="O53" s="519"/>
      <c r="P53" s="381"/>
      <c r="Q53" s="1345"/>
      <c r="R53" s="381"/>
      <c r="S53" s="1323"/>
      <c r="T53" s="1326" t="s">
        <v>191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208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8C9DD-CCFB-BED8-51E8-12A66E1CFA6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426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558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559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431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432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28</v>
      </c>
      <c r="AL8" s="2108" t="s">
        <v>64</v>
      </c>
      <c r="AM8" s="2193"/>
      <c r="AN8" s="2206">
        <v>1</v>
      </c>
      <c r="AO8" s="2358"/>
      <c r="AP8" s="2359" t="s">
        <v>64</v>
      </c>
      <c r="AQ8" s="312"/>
      <c r="AR8" s="1487">
        <v>1</v>
      </c>
      <c r="AS8" s="1493" t="s">
        <v>28</v>
      </c>
      <c r="AT8" s="752"/>
      <c r="AU8" s="1258"/>
      <c r="AV8" s="752"/>
      <c r="AW8" s="1258"/>
      <c r="AX8" s="1735"/>
      <c r="AY8" s="1470" t="s">
        <v>64</v>
      </c>
      <c r="AZ8" s="1735"/>
      <c r="BA8" s="1470" t="s">
        <v>64</v>
      </c>
      <c r="BB8" s="1349"/>
      <c r="BC8" s="2254" t="s">
        <v>529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530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533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496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190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191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443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444</v>
      </c>
      <c r="P24" s="1509"/>
      <c r="Q24" s="1511"/>
      <c r="R24" s="1511"/>
      <c r="AA24" s="1508" t="s">
        <v>446</v>
      </c>
      <c r="AC24" s="1508" t="s">
        <v>447</v>
      </c>
      <c r="AD24" s="1508" t="s">
        <v>497</v>
      </c>
      <c r="AH24" s="1508" t="s">
        <v>497</v>
      </c>
      <c r="AK24" s="1508" t="s">
        <v>534</v>
      </c>
      <c r="AL24" s="1508" t="s">
        <v>497</v>
      </c>
      <c r="AP24" s="1508" t="s">
        <v>497</v>
      </c>
      <c r="AY24" s="1508" t="s">
        <v>446</v>
      </c>
      <c r="BA24" s="1508" t="s">
        <v>447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"Мурманэнергосбыт"</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тарифному регулированию Мурманской области</v>
      </c>
      <c r="W31" s="2252"/>
      <c r="X31" s="2252"/>
      <c r="Y31" s="2252"/>
      <c r="Z31" s="2252"/>
      <c r="AA31" s="2252"/>
      <c r="AB31" s="2252"/>
      <c r="AC31" s="327"/>
      <c r="AD31" s="2252" t="str">
        <f>IF(TITLE_NAME_OR_PR_CHANGE="",IF(TITLE_NAME_OR_PR="","",TITLE_NAME_OR_PR),TITLE_NAME_OR_PR_CHANGE)</f>
        <v>Комитет по тарифному регулированию Мурманской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449</v>
      </c>
      <c r="T32" s="2251"/>
      <c r="U32" s="1373"/>
      <c r="V32" s="2265" t="str">
        <f>IF(TITLE_DATE_PR_CHANGE="",IF(TITLE_DATE_PR="","",TITLE_DATE_PR),TITLE_DATE_PR_CHANGE)</f>
        <v>46010</v>
      </c>
      <c r="W32" s="2265"/>
      <c r="X32" s="2265"/>
      <c r="Y32" s="2265"/>
      <c r="Z32" s="2265"/>
      <c r="AA32" s="2265"/>
      <c r="AB32" s="2265"/>
      <c r="AC32" s="327"/>
      <c r="AD32" s="2265" t="str">
        <f>IF(TITLE_DATE_PR_CHANGE="",IF(TITLE_DATE_PR="","",TITLE_DATE_PR),TITLE_DATE_PR_CHANGE)</f>
        <v>46010</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450</v>
      </c>
      <c r="T33" s="2251"/>
      <c r="U33" s="1373"/>
      <c r="V33" s="2252" t="str">
        <f>IF(TITLE_NUMBER_PR_CHANGE="",IF(TITLE_NUMBER_PR="","",TITLE_NUMBER_PR),TITLE_NUMBER_PR_CHANGE)</f>
        <v>53/110</v>
      </c>
      <c r="W33" s="2252"/>
      <c r="X33" s="2252"/>
      <c r="Y33" s="2252"/>
      <c r="Z33" s="2252"/>
      <c r="AA33" s="2252"/>
      <c r="AB33" s="2252"/>
      <c r="AC33" s="327"/>
      <c r="AD33" s="2252" t="str">
        <f>IF(TITLE_NUMBER_PR_CHANGE="",IF(TITLE_NUMBER_PR="","",TITLE_NUMBER_PR),TITLE_NUMBER_PR_CHANGE)</f>
        <v>53/110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https://npa.gov-murman.ru/bitrix/components/b1team/govmurman.element.file/download.php?ID=559439&amp;FID=881211</v>
      </c>
      <c r="W34" s="2252"/>
      <c r="X34" s="2252"/>
      <c r="Y34" s="2252"/>
      <c r="Z34" s="2252"/>
      <c r="AA34" s="2252"/>
      <c r="AB34" s="2252"/>
      <c r="AC34" s="327"/>
      <c r="AD34" s="2252" t="str">
        <f>IF(TITLE_IST_PUB_CHANGE="",IF(TITLE_IST_PUB="","",TITLE_IST_PUB),TITLE_IST_PUB_CHANGE)</f>
        <v>https://npa.gov-murman.ru/bitrix/components/b1team/govmurman.element.file/download.php?ID=559439&amp;FID=881211</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449</v>
      </c>
      <c r="T36" s="2251"/>
      <c r="U36" s="1373"/>
      <c r="V36" s="2265" t="str">
        <f>IF(TITLE_DATE_PR_CHANGE="",IF(TITLE_DATE_PR="","",TITLE_DATE_PR),TITLE_DATE_PR_CHANGE)</f>
        <v>46010</v>
      </c>
      <c r="W36" s="2265"/>
      <c r="X36" s="2265"/>
      <c r="Y36" s="2265"/>
      <c r="Z36" s="2265"/>
      <c r="AA36" s="2265"/>
      <c r="AB36" s="2265"/>
      <c r="AC36" s="327"/>
      <c r="AD36" s="2265" t="str">
        <f>IF(TITLE_DATE_PR_CHANGE="",IF(TITLE_DATE_PR="","",TITLE_DATE_PR),TITLE_DATE_PR_CHANGE)</f>
        <v>46010</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450</v>
      </c>
      <c r="T37" s="2251"/>
      <c r="U37" s="1373"/>
      <c r="V37" s="2252" t="str">
        <f>IF(TITLE_NUMBER_PR_CHANGE="",IF(TITLE_NUMBER_PR="","",TITLE_NUMBER_PR),TITLE_NUMBER_PR_CHANGE)</f>
        <v>53/110</v>
      </c>
      <c r="W37" s="2252"/>
      <c r="X37" s="2252"/>
      <c r="Y37" s="2252"/>
      <c r="Z37" s="2252"/>
      <c r="AA37" s="2252"/>
      <c r="AB37" s="2252"/>
      <c r="AC37" s="327"/>
      <c r="AD37" s="2252" t="str">
        <f>IF(TITLE_NUMBER_PR_CHANGE="",IF(TITLE_NUMBER_PR="","",TITLE_NUMBER_PR),TITLE_NUMBER_PR_CHANGE)</f>
        <v>53/110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453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453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329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330</v>
      </c>
      <c r="BI40" s="1156">
        <v>14</v>
      </c>
    </row>
    <row customHeight="1" ht="14.699999999999998">
      <c r="Q41" s="292"/>
      <c r="R41" s="377"/>
      <c r="S41" s="2274" t="s">
        <v>92</v>
      </c>
      <c r="T41" s="2210" t="s">
        <v>535</v>
      </c>
      <c r="U41" s="302"/>
      <c r="V41" s="2275" t="s">
        <v>455</v>
      </c>
      <c r="W41" s="2276"/>
      <c r="X41" s="2276"/>
      <c r="Y41" s="2276"/>
      <c r="Z41" s="2276"/>
      <c r="AA41" s="2276"/>
      <c r="AB41" s="2277"/>
      <c r="AC41" s="2278" t="s">
        <v>456</v>
      </c>
      <c r="AD41" s="2329" t="s">
        <v>536</v>
      </c>
      <c r="AE41" s="2292"/>
      <c r="AF41" s="2292"/>
      <c r="AG41" s="2330"/>
      <c r="AH41" s="2329" t="s">
        <v>537</v>
      </c>
      <c r="AI41" s="2292"/>
      <c r="AJ41" s="2292"/>
      <c r="AK41" s="2330"/>
      <c r="AL41" s="2329" t="s">
        <v>538</v>
      </c>
      <c r="AM41" s="2292"/>
      <c r="AN41" s="2292"/>
      <c r="AO41" s="2330"/>
      <c r="AP41" s="2329" t="s">
        <v>539</v>
      </c>
      <c r="AQ41" s="2292"/>
      <c r="AR41" s="2292"/>
      <c r="AS41" s="2330"/>
      <c r="AT41" s="2275" t="s">
        <v>455</v>
      </c>
      <c r="AU41" s="2276"/>
      <c r="AV41" s="2276"/>
      <c r="AW41" s="2276"/>
      <c r="AX41" s="2276"/>
      <c r="AY41" s="2276"/>
      <c r="AZ41" s="2277"/>
      <c r="BA41" s="2278" t="s">
        <v>456</v>
      </c>
      <c r="BB41" s="2281" t="s">
        <v>458</v>
      </c>
      <c r="BC41" s="2128"/>
      <c r="BI41" s="1156">
        <v>14</v>
      </c>
    </row>
    <row customHeight="1" ht="35.699999999999996">
      <c r="Q42" s="292"/>
      <c r="R42" s="377"/>
      <c r="S42" s="2274"/>
      <c r="T42" s="2210"/>
      <c r="U42" s="1032"/>
      <c r="V42" s="2193" t="s">
        <v>540</v>
      </c>
      <c r="W42" s="2194"/>
      <c r="X42" s="2193" t="s">
        <v>541</v>
      </c>
      <c r="Y42" s="2194"/>
      <c r="Z42" s="2295" t="s">
        <v>542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540</v>
      </c>
      <c r="AU42" s="2194"/>
      <c r="AV42" s="2193" t="s">
        <v>541</v>
      </c>
      <c r="AW42" s="2194"/>
      <c r="AX42" s="2295" t="s">
        <v>542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463</v>
      </c>
      <c r="F44" s="1365" t="s">
        <v>464</v>
      </c>
      <c r="G44" s="1365" t="s">
        <v>465</v>
      </c>
      <c r="H44" s="1365" t="s">
        <v>466</v>
      </c>
      <c r="I44" s="1365" t="s">
        <v>467</v>
      </c>
      <c r="J44" s="1365" t="s">
        <v>468</v>
      </c>
      <c r="K44" s="1365" t="s">
        <v>469</v>
      </c>
      <c r="L44" s="1365" t="s">
        <v>444</v>
      </c>
      <c r="Q44" s="292"/>
      <c r="R44" s="377"/>
      <c r="S44" s="2274"/>
      <c r="T44" s="2210"/>
      <c r="U44" s="303"/>
      <c r="V44" s="1480" t="s">
        <v>506</v>
      </c>
      <c r="W44" s="1480" t="s">
        <v>507</v>
      </c>
      <c r="X44" s="1480" t="s">
        <v>506</v>
      </c>
      <c r="Y44" s="1480" t="s">
        <v>507</v>
      </c>
      <c r="Z44" s="1490" t="s">
        <v>472</v>
      </c>
      <c r="AA44" s="2271" t="s">
        <v>473</v>
      </c>
      <c r="AB44" s="2272"/>
      <c r="AC44" s="2280"/>
      <c r="AD44" s="2334"/>
      <c r="AE44" s="2335"/>
      <c r="AF44" s="2335"/>
      <c r="AG44" s="2336"/>
      <c r="AH44" s="2334"/>
      <c r="AI44" s="2335"/>
      <c r="AJ44" s="2335"/>
      <c r="AK44" s="2336"/>
      <c r="AL44" s="2334"/>
      <c r="AM44" s="2335"/>
      <c r="AN44" s="2335"/>
      <c r="AO44" s="2336"/>
      <c r="AP44" s="2334"/>
      <c r="AQ44" s="2335"/>
      <c r="AR44" s="2335"/>
      <c r="AS44" s="2336"/>
      <c r="AT44" s="1480" t="s">
        <v>506</v>
      </c>
      <c r="AU44" s="1480" t="s">
        <v>507</v>
      </c>
      <c r="AV44" s="1480" t="s">
        <v>506</v>
      </c>
      <c r="AW44" s="1480" t="s">
        <v>507</v>
      </c>
      <c r="AX44" s="1490" t="s">
        <v>472</v>
      </c>
      <c r="AY44" s="2271" t="s">
        <v>473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113</v>
      </c>
      <c r="T45" s="1256" t="s">
        <v>114</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290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290</v>
      </c>
      <c r="B47" s="1364" t="s">
        <v>291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426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427</v>
      </c>
      <c r="BE47" s="501"/>
      <c r="BF47" s="501" t="str">
        <f>IF(T47="","",T47)</f>
        <v>Территория действия тарифа</v>
      </c>
      <c r="BG47" s="501"/>
      <c r="BH47" s="501"/>
      <c r="BI47" s="1156">
        <v>21</v>
      </c>
    </row>
    <row customHeight="1" ht="35.699999999999996">
      <c r="A48" s="1364" t="s">
        <v>290</v>
      </c>
      <c r="B48" s="1364" t="s">
        <v>291</v>
      </c>
      <c r="C48" s="1364" t="s">
        <v>292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558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559</v>
      </c>
      <c r="BE48" s="501"/>
      <c r="BF48" s="501" t="str">
        <f>IF(T48="","",T48)</f>
        <v>Наименование централизованной системы горячего водоснабжения</v>
      </c>
      <c r="BG48" s="501"/>
      <c r="BH48" s="501"/>
      <c r="BI48" s="1156">
        <v>34</v>
      </c>
    </row>
    <row s="1643" customFormat="1" customHeight="1" ht="0">
      <c r="A49" s="1344" t="s">
        <v>290</v>
      </c>
      <c r="B49" s="1344" t="s">
        <v>291</v>
      </c>
      <c r="C49" s="1344" t="s">
        <v>292</v>
      </c>
      <c r="D49" s="1344" t="s">
        <v>572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431</v>
      </c>
      <c r="BE49" s="501"/>
      <c r="BF49" s="501" t="str">
        <f>IF(T49="","",T49)</f>
        <v/>
      </c>
      <c r="BG49" s="501"/>
      <c r="BH49" s="501"/>
      <c r="BI49" s="512">
        <v>0</v>
      </c>
    </row>
    <row s="1643" customFormat="1" customHeight="1" ht="0">
      <c r="A50" s="1344" t="s">
        <v>290</v>
      </c>
      <c r="B50" s="1344" t="s">
        <v>291</v>
      </c>
      <c r="C50" s="1344" t="s">
        <v>292</v>
      </c>
      <c r="D50" s="1344" t="s">
        <v>572</v>
      </c>
      <c r="E50" s="2260"/>
      <c r="F50" s="2260"/>
      <c r="G50" s="2260"/>
      <c r="H50" s="2260"/>
      <c r="I50" s="2257" t="str">
        <f>S49&amp;".1"</f>
        <v>.1</v>
      </c>
      <c r="J50" s="1344"/>
      <c r="K50" s="1344"/>
      <c r="L50" s="1347" t="s">
        <v>432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290</v>
      </c>
      <c r="B51" s="1344" t="s">
        <v>291</v>
      </c>
      <c r="C51" s="1344" t="s">
        <v>292</v>
      </c>
      <c r="D51" s="1344" t="s">
        <v>572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290</v>
      </c>
      <c r="B52" s="1364" t="s">
        <v>291</v>
      </c>
      <c r="C52" s="1364" t="s">
        <v>292</v>
      </c>
      <c r="D52" s="1364" t="s">
        <v>572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28</v>
      </c>
      <c r="AL52" s="2108" t="s">
        <v>64</v>
      </c>
      <c r="AM52" s="2193"/>
      <c r="AN52" s="2206">
        <v>1</v>
      </c>
      <c r="AO52" s="2358"/>
      <c r="AP52" s="2359" t="s">
        <v>64</v>
      </c>
      <c r="AQ52" s="312"/>
      <c r="AR52" s="1487">
        <v>1</v>
      </c>
      <c r="AS52" s="1493" t="s">
        <v>28</v>
      </c>
      <c r="AT52" s="752"/>
      <c r="AU52" s="1258"/>
      <c r="AV52" s="752"/>
      <c r="AW52" s="1258"/>
      <c r="AX52" s="1735"/>
      <c r="AY52" s="1470" t="s">
        <v>64</v>
      </c>
      <c r="AZ52" s="1735"/>
      <c r="BA52" s="1470" t="s">
        <v>64</v>
      </c>
      <c r="BB52" s="1349"/>
      <c r="BC52" s="2254" t="s">
        <v>529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530</v>
      </c>
      <c r="AT53" s="1394"/>
      <c r="AU53" s="1497"/>
      <c r="AV53" s="1394"/>
      <c r="AW53" s="1497"/>
      <c r="AX53" s="1394"/>
      <c r="AY53" s="1394"/>
      <c r="AZ53" s="1394"/>
      <c r="BA53" s="1394"/>
      <c r="BB53" s="1398"/>
      <c r="BC53" s="2255"/>
      <c r="BE53" s="501"/>
      <c r="BF53" s="501"/>
      <c r="BG53" s="501"/>
      <c r="BH53" s="501"/>
      <c r="BI53" s="1156">
        <v>11</v>
      </c>
    </row>
    <row customHeight="1" ht="11.549999999999999">
      <c r="A54" s="1364" t="s">
        <v>290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290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290</v>
      </c>
      <c r="B56" s="1364" t="s">
        <v>291</v>
      </c>
      <c r="C56" s="1364" t="s">
        <v>292</v>
      </c>
      <c r="D56" s="1364" t="s">
        <v>572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533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290</v>
      </c>
      <c r="B57" s="1364" t="s">
        <v>291</v>
      </c>
      <c r="C57" s="1364" t="s">
        <v>292</v>
      </c>
      <c r="D57" s="1364" t="s">
        <v>572</v>
      </c>
      <c r="E57" s="2260"/>
      <c r="F57" s="2260"/>
      <c r="G57" s="2260"/>
      <c r="H57" s="2260"/>
      <c r="I57" s="2287"/>
      <c r="J57" s="2257"/>
      <c r="K57" s="1364"/>
      <c r="L57" s="1365"/>
      <c r="P57" s="2258"/>
      <c r="Q57" s="2258"/>
      <c r="R57" s="357"/>
      <c r="S57" s="1279"/>
      <c r="T57" s="288" t="s">
        <v>496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290</v>
      </c>
      <c r="B58" s="1344" t="s">
        <v>291</v>
      </c>
      <c r="C58" s="1344" t="s">
        <v>292</v>
      </c>
      <c r="D58" s="1344" t="s">
        <v>572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290</v>
      </c>
      <c r="B59" s="1344" t="s">
        <v>291</v>
      </c>
      <c r="C59" s="1344" t="s">
        <v>292</v>
      </c>
      <c r="D59" s="1344" t="s">
        <v>572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290</v>
      </c>
      <c r="B60" s="1344" t="s">
        <v>291</v>
      </c>
      <c r="C60" s="1344" t="s">
        <v>292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290</v>
      </c>
      <c r="B61" s="1344" t="s">
        <v>291</v>
      </c>
      <c r="C61" s="1315"/>
      <c r="D61" s="1315"/>
      <c r="E61" s="2260"/>
      <c r="F61" s="2259"/>
      <c r="G61" s="1315"/>
      <c r="H61" s="1315"/>
      <c r="I61" s="1315"/>
      <c r="J61" s="1315"/>
      <c r="K61" s="1315"/>
      <c r="L61" s="1495"/>
      <c r="M61" s="1322"/>
      <c r="N61" s="1322"/>
      <c r="P61" s="1317"/>
      <c r="Q61" s="1318"/>
      <c r="R61" s="1317"/>
      <c r="S61" s="1323"/>
      <c r="T61" s="1326" t="s">
        <v>190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290</v>
      </c>
      <c r="B62" s="1344"/>
      <c r="C62" s="1344"/>
      <c r="D62" s="1344"/>
      <c r="E62" s="2259"/>
      <c r="F62" s="1344"/>
      <c r="G62" s="1344"/>
      <c r="H62" s="1344"/>
      <c r="I62" s="1344"/>
      <c r="J62" s="1344"/>
      <c r="K62" s="1344"/>
      <c r="L62" s="1347"/>
      <c r="M62" s="1322"/>
      <c r="N62" s="1322"/>
      <c r="O62" s="519"/>
      <c r="P62" s="381"/>
      <c r="Q62" s="1345"/>
      <c r="R62" s="381"/>
      <c r="S62" s="1323"/>
      <c r="T62" s="1326" t="s">
        <v>191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208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7A078-73D8-6A68-E706-A8CC6B02996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573</v>
      </c>
      <c r="D2" s="1639"/>
      <c r="E2" s="547">
        <f>B2</f>
        <v>0</v>
      </c>
      <c r="F2" s="548"/>
      <c r="G2" s="1647" t="s">
        <v>574</v>
      </c>
      <c r="H2" s="1647" t="s">
        <v>574</v>
      </c>
      <c r="I2" s="1647" t="s">
        <v>574</v>
      </c>
      <c r="J2" s="290" t="s">
        <v>575</v>
      </c>
      <c r="K2" s="544"/>
      <c r="AF2" s="1632">
        <v>0</v>
      </c>
    </row>
    <row s="1643" customFormat="1" customHeight="1" ht="0.75" hidden="1">
      <c r="B3" s="2100"/>
      <c r="C3" s="1168"/>
      <c r="D3" s="549"/>
      <c r="E3" s="550"/>
      <c r="F3" s="551" t="s">
        <v>576</v>
      </c>
      <c r="G3" s="552"/>
      <c r="H3" s="552">
        <f>H4*H5+H7</f>
        <v>0</v>
      </c>
      <c r="I3" s="552">
        <f>I4*I5+I6</f>
        <v>0</v>
      </c>
      <c r="J3" s="553"/>
      <c r="AF3" s="1637">
        <v>0</v>
      </c>
    </row>
    <row customHeight="1" ht="23.25" hidden="1">
      <c r="B4" s="2100"/>
      <c r="C4" s="1168"/>
      <c r="D4" s="1639"/>
      <c r="E4" s="547" t="str">
        <f>B2&amp;".1"</f>
        <v>.1</v>
      </c>
      <c r="F4" s="554" t="s">
        <v>577</v>
      </c>
      <c r="G4" s="555"/>
      <c r="H4" s="542"/>
      <c r="I4" s="542"/>
      <c r="J4" s="290" t="s">
        <v>578</v>
      </c>
      <c r="K4" s="544"/>
      <c r="AF4" s="1632">
        <v>0</v>
      </c>
    </row>
    <row customHeight="1" ht="18.75" hidden="1">
      <c r="B5" s="2100"/>
      <c r="C5" s="1168"/>
      <c r="D5" s="1639"/>
      <c r="E5" s="547" t="str">
        <f>B2&amp;".2"</f>
        <v>.2</v>
      </c>
      <c r="F5" s="554" t="s">
        <v>579</v>
      </c>
      <c r="G5" s="1647" t="s">
        <v>580</v>
      </c>
      <c r="H5" s="542"/>
      <c r="I5" s="542"/>
      <c r="J5" s="290"/>
      <c r="K5" s="544"/>
      <c r="AF5" s="1632">
        <v>0</v>
      </c>
    </row>
    <row customHeight="1" ht="18.75" hidden="1">
      <c r="B6" s="2100"/>
      <c r="C6" s="1168"/>
      <c r="D6" s="1639"/>
      <c r="E6" s="547" t="str">
        <f>B2&amp;".3"</f>
        <v>.3</v>
      </c>
      <c r="F6" s="554" t="s">
        <v>581</v>
      </c>
      <c r="G6" s="1647" t="s">
        <v>580</v>
      </c>
      <c r="H6" s="542"/>
      <c r="I6" s="542"/>
      <c r="J6" s="290"/>
      <c r="K6" s="544"/>
      <c r="AF6" s="1632">
        <v>0</v>
      </c>
    </row>
    <row customHeight="1" ht="18.75" hidden="1">
      <c r="B7" s="2100"/>
      <c r="C7" s="1168"/>
      <c r="D7" s="1639"/>
      <c r="E7" s="547" t="str">
        <f>B2&amp;".4"</f>
        <v>.4</v>
      </c>
      <c r="F7" s="554" t="s">
        <v>582</v>
      </c>
      <c r="G7" s="1647" t="s">
        <v>574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580</v>
      </c>
      <c r="H9" s="542"/>
      <c r="I9" s="542"/>
      <c r="J9" s="543" t="s">
        <v>583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584</v>
      </c>
      <c r="H11" s="542"/>
      <c r="I11" s="542"/>
      <c r="J11" s="290" t="s">
        <v>585</v>
      </c>
      <c r="K11" s="544"/>
      <c r="AF11" s="1632">
        <v>0</v>
      </c>
    </row>
    <row customHeight="1" ht="11.25" hidden="1">
      <c r="AF12" s="1632">
        <v>0</v>
      </c>
    </row>
    <row customHeight="1" ht="22.5" hidden="1">
      <c r="D13" s="1639"/>
      <c r="E13" s="547"/>
      <c r="F13" s="541"/>
      <c r="G13" s="970" t="s">
        <v>586</v>
      </c>
      <c r="H13" s="546"/>
      <c r="I13" s="546"/>
      <c r="J13" s="746" t="s">
        <v>587</v>
      </c>
      <c r="K13" s="544"/>
      <c r="AF13" s="1632">
        <v>0</v>
      </c>
    </row>
    <row customHeight="1" ht="11.25" hidden="1">
      <c r="AF14" s="1632">
        <v>0</v>
      </c>
    </row>
    <row customHeight="1" ht="22.5" hidden="1">
      <c r="D15" s="1639"/>
      <c r="E15" s="547"/>
      <c r="F15" s="541"/>
      <c r="G15" s="1647" t="s">
        <v>588</v>
      </c>
      <c r="H15" s="546"/>
      <c r="I15" s="546"/>
      <c r="J15" s="290" t="s">
        <v>589</v>
      </c>
      <c r="K15" s="544"/>
      <c r="AF15" s="1632">
        <v>0</v>
      </c>
    </row>
    <row customHeight="1" ht="11.25" hidden="1">
      <c r="AF16" s="1632">
        <v>0</v>
      </c>
    </row>
    <row customHeight="1" ht="22.5" hidden="1">
      <c r="D17" s="1639"/>
      <c r="E17" s="547"/>
      <c r="F17" s="541"/>
      <c r="G17" s="1647" t="s">
        <v>590</v>
      </c>
      <c r="H17" s="546"/>
      <c r="I17" s="546"/>
      <c r="J17" s="290" t="s">
        <v>591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"Мурманэнергосбыт"</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121</v>
      </c>
      <c r="AF24" s="1637">
        <v>1</v>
      </c>
    </row>
    <row customHeight="1" ht="11.549999999999999">
      <c r="E25" s="712"/>
      <c r="F25" s="2368" t="s">
        <v>109</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592</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593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329</v>
      </c>
      <c r="F28" s="2371"/>
      <c r="G28" s="2371"/>
      <c r="H28" s="1646"/>
      <c r="I28" s="1646"/>
      <c r="J28" s="2128"/>
      <c r="AF28" s="1632">
        <v>11</v>
      </c>
    </row>
    <row customHeight="1" ht="24">
      <c r="E29" s="1647" t="s">
        <v>92</v>
      </c>
      <c r="F29" s="1654" t="s">
        <v>331</v>
      </c>
      <c r="G29" s="1654" t="s">
        <v>594</v>
      </c>
      <c r="H29" s="1654" t="s">
        <v>332</v>
      </c>
      <c r="I29" s="1654" t="s">
        <v>332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580</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580</v>
      </c>
      <c r="H31" s="559">
        <f>SUMIF($K33:$K71,$K31,H33:H71)</f>
        <v>0</v>
      </c>
      <c r="I31" s="559">
        <f>SUMIF($K33:$K71,$K31,I33:I71)</f>
        <v>0</v>
      </c>
      <c r="J31" s="290" t="str">
        <f>FHD_NOTE_P_2</f>
        <v>Указывается суммарная себестоимость производимых товаров.</v>
      </c>
      <c r="K31" s="1637" t="s">
        <v>595</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580</v>
      </c>
      <c r="H32" s="558"/>
      <c r="I32" s="558"/>
      <c r="J32" s="290" t="str">
        <f>FHD_NOTE_P_3</f>
        <v/>
      </c>
      <c r="K32" s="1637" t="str">
        <f>IF((LEN(E32)-LEN(SUBSTITUTE(E32,".","")))/LEN(".")=1,"p","")</f>
        <v>p</v>
      </c>
      <c r="AF32" s="1632">
        <v>11</v>
      </c>
    </row>
    <row customHeight="1" ht="11.25">
      <c r="A33" s="2372" t="s">
        <v>596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580</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597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598</v>
      </c>
      <c r="D41" s="1639"/>
      <c r="E41" s="547" t="str">
        <f>FHD_NUM_P_5</f>
        <v/>
      </c>
      <c r="F41" s="1525" t="str">
        <f>FHD_P_5</f>
        <v/>
      </c>
      <c r="G41" s="1879" t="s">
        <v>580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580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580</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580</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599</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600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601</v>
      </c>
      <c r="C47" s="1637"/>
      <c r="D47" s="576"/>
      <c r="E47" s="547" t="str">
        <f>FHD_NUM_P_11</f>
        <v>2.4</v>
      </c>
      <c r="F47" s="1525" t="str">
        <f>FHD_P_11</f>
        <v>Расходы на приобретение холодной воды, используемой в технологическом процессе</v>
      </c>
      <c r="G47" s="1879" t="s">
        <v>580</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602</v>
      </c>
      <c r="C48" s="1637"/>
      <c r="D48" s="1639"/>
      <c r="E48" s="547" t="str">
        <f>FHD_NUM_P_12</f>
        <v>2.5</v>
      </c>
      <c r="F48" s="1525" t="str">
        <f>FHD_P_12</f>
        <v>Расходы на  химические реагенты, используемые в технологическом процессе</v>
      </c>
      <c r="G48" s="1879" t="s">
        <v>580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580</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580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580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580</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580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580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580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580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580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580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580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580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580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580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580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580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580</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335</v>
      </c>
      <c r="H66" s="1650" t="s">
        <v>603</v>
      </c>
      <c r="I66" s="1650" t="s">
        <v>603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604</v>
      </c>
      <c r="C67" s="1637"/>
      <c r="D67" s="1639"/>
      <c r="E67" s="547" t="str">
        <f>FHD_NUM_P_31</f>
        <v/>
      </c>
      <c r="F67" s="1525" t="str">
        <f>FHD_P_31</f>
        <v/>
      </c>
      <c r="G67" s="1879" t="s">
        <v>580</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335</v>
      </c>
      <c r="H68" s="1650" t="s">
        <v>603</v>
      </c>
      <c r="I68" s="1650" t="s">
        <v>603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580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605</v>
      </c>
      <c r="G71" s="573"/>
      <c r="H71" s="574"/>
      <c r="I71" s="574"/>
      <c r="J71" s="302"/>
      <c r="K71" s="1637"/>
      <c r="L71" s="1637"/>
      <c r="M71" s="1637"/>
      <c r="R71" s="1637"/>
      <c r="U71" s="545"/>
      <c r="AA71" s="1633"/>
      <c r="AB71" s="1633"/>
      <c r="AC71" s="1633"/>
      <c r="AD71" s="1633"/>
      <c r="AE71" s="1633"/>
      <c r="AF71" s="1161">
        <v>14</v>
      </c>
    </row>
    <row s="1367" customFormat="1" customHeight="1" ht="18.75">
      <c r="A72" s="990" t="s">
        <v>606</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580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580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580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580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580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580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580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580</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607</v>
      </c>
      <c r="C80" s="1637"/>
      <c r="D80" s="1639"/>
      <c r="E80" s="547" t="str">
        <f>FHD_NUM_P_42</f>
        <v/>
      </c>
      <c r="F80" s="2074" t="str">
        <f>FHD_P_42</f>
        <v/>
      </c>
      <c r="G80" s="2072" t="s">
        <v>580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335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608</v>
      </c>
      <c r="C82" s="736"/>
      <c r="D82" s="734"/>
      <c r="E82" s="547" t="str">
        <f>FHD_NUM_P_44</f>
        <v/>
      </c>
      <c r="F82" s="1881" t="str">
        <f>FHD_P_44</f>
        <v/>
      </c>
      <c r="G82" s="1882" t="s">
        <v>609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609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609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609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609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609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609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609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586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610</v>
      </c>
      <c r="C91" s="736"/>
      <c r="D91" s="734"/>
      <c r="E91" s="547" t="str">
        <f>FHD_NUM_P_53</f>
        <v/>
      </c>
      <c r="F91" s="1881" t="str">
        <f>FHD_P_53</f>
        <v/>
      </c>
      <c r="G91" s="1882" t="s">
        <v>609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609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611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586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612</v>
      </c>
      <c r="D96" s="1639"/>
      <c r="E96" s="547" t="str">
        <f>FHD_NUM_P_58</f>
        <v/>
      </c>
      <c r="F96" s="1881" t="str">
        <f>FHD_P_58</f>
        <v/>
      </c>
      <c r="G96" s="1882" t="s">
        <v>609</v>
      </c>
      <c r="H96" s="978"/>
      <c r="I96" s="578"/>
      <c r="J96" s="290" t="str">
        <f>FHD_NOTE_P_58</f>
        <v/>
      </c>
      <c r="K96" s="544"/>
      <c r="AF96" s="1632">
        <v>0</v>
      </c>
    </row>
    <row customHeight="1" ht="18.75" hidden="1">
      <c r="A97" s="2372"/>
      <c r="D97" s="1639"/>
      <c r="E97" s="547" t="str">
        <f>FHD_NUM_P_59</f>
        <v/>
      </c>
      <c r="F97" s="1881" t="str">
        <f>FHD_P_59</f>
        <v/>
      </c>
      <c r="G97" s="1882" t="s">
        <v>609</v>
      </c>
      <c r="H97" s="978"/>
      <c r="I97" s="578"/>
      <c r="J97" s="290" t="str">
        <f>FHD_NOTE_P_59</f>
        <v/>
      </c>
      <c r="K97" s="544"/>
      <c r="AF97" s="1632">
        <v>0</v>
      </c>
    </row>
    <row customHeight="1" ht="18.75" hidden="1">
      <c r="A98" s="2372"/>
      <c r="D98" s="1639"/>
      <c r="E98" s="547" t="str">
        <f>FHD_NUM_P_60</f>
        <v/>
      </c>
      <c r="F98" s="1881" t="str">
        <f>FHD_P_60</f>
        <v/>
      </c>
      <c r="G98" s="1882" t="s">
        <v>609</v>
      </c>
      <c r="H98" s="978"/>
      <c r="I98" s="578"/>
      <c r="J98" s="290" t="str">
        <f>FHD_NOTE_P_60</f>
        <v/>
      </c>
      <c r="K98" s="544"/>
      <c r="AF98" s="1632">
        <v>0</v>
      </c>
    </row>
    <row s="1367" customFormat="1" customHeight="1" ht="18.75">
      <c r="A99" s="2372" t="s">
        <v>613</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584</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614</v>
      </c>
      <c r="G101" s="573"/>
      <c r="H101" s="574"/>
      <c r="I101" s="574"/>
      <c r="J101" s="1005" t="s">
        <v>615</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584</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611</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616</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611</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611</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611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611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611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611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617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617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618</v>
      </c>
      <c r="H112" s="578"/>
      <c r="I112" s="578"/>
      <c r="J112" s="290" t="str">
        <f>FHD_NOTE_P_72</f>
        <v/>
      </c>
      <c r="K112" s="544"/>
      <c r="AF112" s="1632">
        <v>19</v>
      </c>
    </row>
    <row customHeight="1" ht="18.75">
      <c r="A113" s="990" t="s">
        <v>619</v>
      </c>
      <c r="D113" s="1639"/>
      <c r="E113" s="547" t="str">
        <f>FHD_NUM_P_73</f>
        <v>14</v>
      </c>
      <c r="F113" s="1881" t="str">
        <f>FHD_P_73</f>
        <v>Среднесписочная численность административно-управленческого персонала</v>
      </c>
      <c r="G113" s="971" t="s">
        <v>618</v>
      </c>
      <c r="H113" s="969"/>
      <c r="I113" s="969"/>
      <c r="J113" s="290" t="str">
        <f>FHD_NOTE_P_73</f>
        <v/>
      </c>
      <c r="K113" s="544"/>
      <c r="AF113" s="1632">
        <v>0</v>
      </c>
    </row>
    <row customHeight="1" ht="33.75" hidden="1">
      <c r="A114" s="990" t="s">
        <v>620</v>
      </c>
      <c r="D114" s="1639"/>
      <c r="E114" s="547" t="str">
        <f>FHD_NUM_P_74</f>
        <v/>
      </c>
      <c r="F114" s="1881" t="str">
        <f>FHD_P_74</f>
        <v/>
      </c>
      <c r="G114" s="1877" t="s">
        <v>621</v>
      </c>
      <c r="H114" s="578"/>
      <c r="I114" s="578"/>
      <c r="J114" s="290" t="str">
        <f>FHD_NOTE_P_74</f>
        <v/>
      </c>
      <c r="K114" s="544"/>
      <c r="AF114" s="1632">
        <v>0</v>
      </c>
    </row>
    <row s="1636" customFormat="1" customHeight="1" ht="18.75" hidden="1">
      <c r="A115" s="2374" t="s">
        <v>622</v>
      </c>
      <c r="B115" s="911"/>
      <c r="C115" s="736"/>
      <c r="D115" s="734"/>
      <c r="E115" s="547" t="str">
        <f>FHD_NUM_P_75</f>
        <v/>
      </c>
      <c r="F115" s="1881" t="str">
        <f>FHD_P_75</f>
        <v/>
      </c>
      <c r="G115" s="1877" t="s">
        <v>586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586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586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623</v>
      </c>
      <c r="G119" s="748"/>
      <c r="H119" s="749"/>
      <c r="I119" s="749"/>
      <c r="J119" s="1004" t="s">
        <v>624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625</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588</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614</v>
      </c>
      <c r="G122" s="573"/>
      <c r="H122" s="574"/>
      <c r="I122" s="574"/>
      <c r="J122" s="1005" t="s">
        <v>626</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590</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614</v>
      </c>
      <c r="G125" s="573"/>
      <c r="H125" s="574"/>
      <c r="I125" s="574"/>
      <c r="J125" s="1005" t="s">
        <v>627</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628</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629</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616</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335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616</v>
      </c>
      <c r="D129" s="1639"/>
      <c r="E129" s="547" t="str">
        <f>FHD_NUM_P_83</f>
        <v>19.1</v>
      </c>
      <c r="F129" s="1525" t="str">
        <f>FHD_P_83</f>
        <v>Информация о показателях физического износа объектов теплоснабжения</v>
      </c>
      <c r="G129" s="1879" t="s">
        <v>335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616</v>
      </c>
      <c r="D130" s="1639"/>
      <c r="E130" s="547" t="str">
        <f>FHD_NUM_P_84</f>
        <v>19.2</v>
      </c>
      <c r="F130" s="1525" t="str">
        <f>FHD_P_84</f>
        <v>Информация о показателях энергетической эффективности объектов теплоснабжения</v>
      </c>
      <c r="G130" s="1879" t="s">
        <v>335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86</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DE4C8-CF52-64B8-AD42-55443CC18AE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"Мурманэнергосбыт"</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329</v>
      </c>
      <c r="F9" s="2103"/>
      <c r="G9" s="2103"/>
      <c r="H9" s="2103"/>
      <c r="I9" s="2103"/>
      <c r="J9" s="2103"/>
      <c r="K9" s="2103"/>
      <c r="L9" s="2103"/>
      <c r="M9" s="2103"/>
      <c r="N9" s="2103"/>
      <c r="O9" s="2103"/>
      <c r="P9" s="2103"/>
      <c r="Q9" s="2103"/>
      <c r="R9" s="2104"/>
      <c r="S9" s="2128" t="s">
        <v>330</v>
      </c>
      <c r="T9" s="335"/>
      <c r="CF9" s="506">
        <v>19</v>
      </c>
    </row>
    <row customHeight="1" ht="48.29999999999999">
      <c r="D10" s="552" t="s">
        <v>92</v>
      </c>
      <c r="E10" s="2128" t="s">
        <v>92</v>
      </c>
      <c r="F10" s="2128"/>
      <c r="G10" s="522" t="s">
        <v>331</v>
      </c>
      <c r="H10" s="2128" t="s">
        <v>92</v>
      </c>
      <c r="I10" s="2128"/>
      <c r="J10" s="522" t="s">
        <v>630</v>
      </c>
      <c r="K10" s="522" t="s">
        <v>631</v>
      </c>
      <c r="L10" s="2128" t="s">
        <v>92</v>
      </c>
      <c r="M10" s="2128"/>
      <c r="N10" s="522" t="s">
        <v>632</v>
      </c>
      <c r="O10" s="522" t="s">
        <v>633</v>
      </c>
      <c r="P10" s="522" t="s">
        <v>634</v>
      </c>
      <c r="Q10" s="522" t="s">
        <v>635</v>
      </c>
      <c r="R10" s="522" t="s">
        <v>636</v>
      </c>
      <c r="S10" s="2128"/>
      <c r="T10" s="335"/>
      <c r="CF10" s="506">
        <v>46</v>
      </c>
    </row>
    <row s="1643" customFormat="1" customHeight="1" ht="15" hidden="1">
      <c r="A11" s="1053"/>
      <c r="D11" s="1026" t="s">
        <v>113</v>
      </c>
      <c r="E11" s="1026"/>
      <c r="F11" s="1026" t="s">
        <v>114</v>
      </c>
      <c r="G11" s="1026" t="s">
        <v>94</v>
      </c>
      <c r="H11" s="1026"/>
      <c r="I11" s="1026" t="s">
        <v>95</v>
      </c>
      <c r="J11" s="1026" t="s">
        <v>115</v>
      </c>
      <c r="K11" s="1026" t="s">
        <v>96</v>
      </c>
      <c r="L11" s="1026"/>
      <c r="M11" s="1026" t="s">
        <v>97</v>
      </c>
      <c r="N11" s="1026" t="s">
        <v>116</v>
      </c>
      <c r="O11" s="1026" t="s">
        <v>152</v>
      </c>
      <c r="P11" s="1026" t="s">
        <v>153</v>
      </c>
      <c r="Q11" s="1026" t="s">
        <v>154</v>
      </c>
      <c r="R11" s="1026" t="s">
        <v>155</v>
      </c>
      <c r="S11" s="1026" t="s">
        <v>156</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405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121</v>
      </c>
      <c r="B14" s="625"/>
      <c r="C14" s="625"/>
      <c r="D14" s="2381" t="s">
        <v>113</v>
      </c>
      <c r="E14" s="2378" t="s">
        <v>109</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637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592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593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638</v>
      </c>
      <c r="F17" s="2377"/>
      <c r="G17" s="2377"/>
      <c r="H17" s="2377"/>
      <c r="I17" s="2377"/>
      <c r="J17" s="2377"/>
      <c r="K17" s="2377"/>
      <c r="L17" s="2377"/>
      <c r="M17" s="2377"/>
      <c r="N17" s="2377"/>
      <c r="O17" s="2377"/>
      <c r="P17" s="2377"/>
      <c r="Q17" s="559">
        <f>SUMIF(T18:T19,"i",Q18:Q19)</f>
        <v>0</v>
      </c>
      <c r="R17" s="1018"/>
      <c r="S17" s="898" t="s">
        <v>639</v>
      </c>
      <c r="T17" s="718" t="s">
        <v>640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641</v>
      </c>
      <c r="F20" s="2377"/>
      <c r="G20" s="2377"/>
      <c r="H20" s="2377"/>
      <c r="I20" s="2377"/>
      <c r="J20" s="2377"/>
      <c r="K20" s="2377"/>
      <c r="L20" s="2377"/>
      <c r="M20" s="2377"/>
      <c r="N20" s="2377"/>
      <c r="O20" s="2377"/>
      <c r="P20" s="2377"/>
      <c r="Q20" s="559">
        <f>SUMIF(T21:T22,"i",Q21:Q22)</f>
        <v>0</v>
      </c>
      <c r="R20" s="1018"/>
      <c r="S20" s="710" t="s">
        <v>642</v>
      </c>
      <c r="T20" s="718" t="s">
        <v>640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86</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55B6D-8063-F865-BD64-B17B792103C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643</v>
      </c>
      <c r="C2" s="2054" t="s">
        <v>644</v>
      </c>
      <c r="D2" s="2053" t="s">
        <v>645</v>
      </c>
      <c r="E2" s="2057">
        <f>RIGHT(I2,LEN(I2)-SEARCH("#",SUBSTITUTE(I2,".","#",LEN(I2)-LEN(SUBSTITUTE(I2,".","")))))</f>
      </c>
      <c r="F2" s="2059">
        <f>J2</f>
        <v>0</v>
      </c>
      <c r="G2" s="1637"/>
      <c r="H2" s="2060"/>
      <c r="I2" s="2050"/>
      <c r="J2" s="541"/>
      <c r="K2" s="2020" t="s">
        <v>584</v>
      </c>
      <c r="L2" s="752"/>
      <c r="M2" s="752"/>
      <c r="N2" s="544"/>
      <c r="O2" s="1526" t="s">
        <v>585</v>
      </c>
      <c r="P2" s="544"/>
      <c r="Q2" s="1637"/>
      <c r="R2" s="1637"/>
      <c r="W2" s="1637"/>
      <c r="Z2" s="545"/>
      <c r="AF2" s="1633"/>
      <c r="AG2" s="1633"/>
      <c r="AH2" s="1633"/>
      <c r="AI2" s="1633"/>
      <c r="AJ2" s="1633"/>
      <c r="AK2" s="1367">
        <v>0</v>
      </c>
    </row>
    <row customHeight="1" ht="11.25" hidden="1">
      <c r="E3" s="2052" t="s">
        <v>646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647</v>
      </c>
      <c r="J6" s="2308"/>
      <c r="K6" s="2308"/>
      <c r="L6" s="2308"/>
      <c r="M6" s="2308"/>
      <c r="O6" s="557"/>
      <c r="AK6" s="1632">
        <v>55</v>
      </c>
    </row>
    <row customHeight="1" ht="25.2">
      <c r="I7" s="2250" t="str">
        <f>IF(org=0,"Не определено",org)</f>
        <v>АО "Мурманэнергосбыт"</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121</v>
      </c>
      <c r="AK9" s="1637">
        <v>1</v>
      </c>
    </row>
    <row customHeight="1" ht="11.549999999999999">
      <c r="E10" s="2051" t="s">
        <v>648</v>
      </c>
      <c r="I10" s="712"/>
      <c r="J10" s="2368" t="s">
        <v>109</v>
      </c>
      <c r="K10" s="2369"/>
      <c r="L10" s="2030" t="str">
        <f>IF(L9="","",INDEX(DIFFERENTIATION_UNMERGE_VD,MATCH(L9,DIFFERENTIATION_ID_DIFF,0)))</f>
        <v/>
      </c>
      <c r="M10" s="2030">
        <f>IF(M9="","",INDEX(DIFFERENTIATION_UNMERGE_VD,MATCH(M9,DIFFERENTIATION_ID_DIFF,0)))</f>
        <v>0</v>
      </c>
      <c r="O10" s="2128" t="s">
        <v>330</v>
      </c>
      <c r="AK10" s="1632">
        <v>11</v>
      </c>
    </row>
    <row customHeight="1" ht="11.549999999999999">
      <c r="E11" s="2051" t="s">
        <v>649</v>
      </c>
      <c r="I11" s="712"/>
      <c r="J11" s="2368" t="s">
        <v>592</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650</v>
      </c>
      <c r="I12" s="1663"/>
      <c r="J12" s="2368" t="s">
        <v>593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651</v>
      </c>
      <c r="F13" s="2051" t="s">
        <v>652</v>
      </c>
      <c r="I13" s="2370" t="s">
        <v>329</v>
      </c>
      <c r="J13" s="2371"/>
      <c r="K13" s="2371"/>
      <c r="L13" s="2028"/>
      <c r="M13" s="2068"/>
      <c r="O13" s="2128"/>
      <c r="AK13" s="1632">
        <v>11</v>
      </c>
    </row>
    <row customHeight="1" ht="24">
      <c r="I14" s="2021" t="s">
        <v>92</v>
      </c>
      <c r="J14" s="2021" t="s">
        <v>331</v>
      </c>
      <c r="K14" s="2021" t="s">
        <v>594</v>
      </c>
      <c r="L14" s="2061" t="s">
        <v>332</v>
      </c>
      <c r="M14" s="2062" t="s">
        <v>332</v>
      </c>
      <c r="O14" s="2128"/>
      <c r="AK14" s="1632">
        <v>23</v>
      </c>
    </row>
    <row customHeight="1" ht="24">
      <c r="A15" s="2055"/>
      <c r="B15" s="2054" t="s">
        <v>653</v>
      </c>
      <c r="C15" s="2054" t="s">
        <v>654</v>
      </c>
      <c r="D15" s="2053" t="s">
        <v>655</v>
      </c>
      <c r="E15" s="2057" t="s">
        <v>656</v>
      </c>
      <c r="F15" s="2057" t="s">
        <v>656</v>
      </c>
      <c r="G15" s="1637" t="s">
        <v>616</v>
      </c>
      <c r="H15" s="2022"/>
      <c r="I15" s="1631">
        <v>1</v>
      </c>
      <c r="J15" s="2023" t="s">
        <v>657</v>
      </c>
      <c r="K15" s="2021" t="s">
        <v>335</v>
      </c>
      <c r="L15" s="663"/>
      <c r="M15" s="819"/>
      <c r="N15" s="544" t="s">
        <v>658</v>
      </c>
      <c r="O15" s="1526" t="s">
        <v>659</v>
      </c>
      <c r="P15" s="544" t="s">
        <v>658</v>
      </c>
      <c r="AK15" s="1632">
        <v>23</v>
      </c>
    </row>
    <row customHeight="1" ht="35.699999999999996">
      <c r="A16" s="2055"/>
      <c r="B16" s="2054" t="s">
        <v>660</v>
      </c>
      <c r="C16" s="2054" t="s">
        <v>661</v>
      </c>
      <c r="D16" s="2053" t="s">
        <v>645</v>
      </c>
      <c r="E16" s="2057" t="s">
        <v>656</v>
      </c>
      <c r="F16" s="2057" t="s">
        <v>656</v>
      </c>
      <c r="H16" s="2022"/>
      <c r="I16" s="1630">
        <v>2</v>
      </c>
      <c r="J16" s="2064" t="s">
        <v>662</v>
      </c>
      <c r="K16" s="2063" t="s">
        <v>584</v>
      </c>
      <c r="L16" s="2069"/>
      <c r="M16" s="1677"/>
      <c r="N16" s="544" t="s">
        <v>658</v>
      </c>
      <c r="O16" s="1526" t="s">
        <v>663</v>
      </c>
      <c r="P16" s="544" t="s">
        <v>658</v>
      </c>
      <c r="AK16" s="1632">
        <v>34</v>
      </c>
    </row>
    <row s="1643" customFormat="1" customHeight="1" ht="17.25" hidden="1">
      <c r="A17" s="1168"/>
      <c r="B17" s="1168"/>
      <c r="C17" s="1168"/>
      <c r="D17" s="1168"/>
      <c r="E17" s="1168"/>
      <c r="H17" s="1325"/>
      <c r="I17" s="1014" t="s">
        <v>664</v>
      </c>
      <c r="J17" s="992"/>
      <c r="K17" s="1014"/>
      <c r="L17" s="993"/>
      <c r="M17" s="993"/>
      <c r="O17" s="1386"/>
      <c r="AK17" s="1637">
        <v>1</v>
      </c>
    </row>
    <row s="1367" customFormat="1" customHeight="1" ht="24">
      <c r="A18" s="988"/>
      <c r="B18" s="988"/>
      <c r="C18" s="988"/>
      <c r="D18" s="988"/>
      <c r="E18" s="988"/>
      <c r="G18" s="1637"/>
      <c r="H18" s="1634"/>
      <c r="I18" s="571"/>
      <c r="J18" s="572" t="s">
        <v>614</v>
      </c>
      <c r="K18" s="573"/>
      <c r="L18" s="2071"/>
      <c r="M18" s="574"/>
      <c r="N18" s="544"/>
      <c r="O18" s="1526" t="s">
        <v>615</v>
      </c>
      <c r="P18" s="544"/>
      <c r="Q18" s="1637"/>
      <c r="R18" s="1637"/>
      <c r="W18" s="1637"/>
      <c r="Z18" s="545"/>
      <c r="AF18" s="1633"/>
      <c r="AG18" s="1633"/>
      <c r="AH18" s="1633"/>
      <c r="AI18" s="1633"/>
      <c r="AJ18" s="1633"/>
      <c r="AK18" s="1367">
        <v>23</v>
      </c>
    </row>
    <row customHeight="1" ht="19.95">
      <c r="A19" s="2055"/>
      <c r="B19" s="2054" t="s">
        <v>665</v>
      </c>
      <c r="C19" s="2054" t="s">
        <v>666</v>
      </c>
      <c r="D19" s="2053" t="s">
        <v>645</v>
      </c>
      <c r="E19" s="2057" t="s">
        <v>656</v>
      </c>
      <c r="F19" s="2057" t="s">
        <v>656</v>
      </c>
      <c r="H19" s="2022"/>
      <c r="I19" s="1665">
        <v>3</v>
      </c>
      <c r="J19" s="2023" t="s">
        <v>666</v>
      </c>
      <c r="K19" s="2019" t="s">
        <v>584</v>
      </c>
      <c r="L19" s="728"/>
      <c r="M19" s="558"/>
      <c r="N19" s="544"/>
      <c r="O19" s="1526" t="s">
        <v>667</v>
      </c>
      <c r="P19" s="544"/>
      <c r="AK19" s="1632">
        <v>19</v>
      </c>
    </row>
    <row customHeight="1" ht="77.7">
      <c r="A20" s="2055"/>
      <c r="B20" s="2054" t="s">
        <v>668</v>
      </c>
      <c r="C20" s="2054" t="s">
        <v>669</v>
      </c>
      <c r="D20" s="2053" t="s">
        <v>645</v>
      </c>
      <c r="E20" s="2057" t="s">
        <v>656</v>
      </c>
      <c r="F20" s="2057" t="s">
        <v>656</v>
      </c>
      <c r="H20" s="2022"/>
      <c r="I20" s="1665">
        <v>4</v>
      </c>
      <c r="J20" s="2023" t="s">
        <v>670</v>
      </c>
      <c r="K20" s="2019" t="s">
        <v>611</v>
      </c>
      <c r="L20" s="728"/>
      <c r="M20" s="558"/>
      <c r="N20" s="544"/>
      <c r="O20" s="1526"/>
      <c r="P20" s="544"/>
      <c r="AK20" s="1632">
        <v>74</v>
      </c>
    </row>
    <row customHeight="1" ht="35.699999999999996">
      <c r="A21" s="2055"/>
      <c r="B21" s="2054" t="s">
        <v>671</v>
      </c>
      <c r="C21" s="2054" t="s">
        <v>672</v>
      </c>
      <c r="D21" s="2053" t="s">
        <v>645</v>
      </c>
      <c r="E21" s="2057" t="s">
        <v>656</v>
      </c>
      <c r="F21" s="2057" t="s">
        <v>656</v>
      </c>
      <c r="H21" s="2022"/>
      <c r="I21" s="1665">
        <v>5</v>
      </c>
      <c r="J21" s="2023" t="s">
        <v>673</v>
      </c>
      <c r="K21" s="2019" t="s">
        <v>611</v>
      </c>
      <c r="L21" s="728"/>
      <c r="M21" s="558"/>
      <c r="N21" s="544"/>
      <c r="O21" s="1526" t="s">
        <v>667</v>
      </c>
      <c r="P21" s="544"/>
      <c r="AK21" s="1632">
        <v>34</v>
      </c>
    </row>
    <row customHeight="1" ht="48.29999999999999">
      <c r="A22" s="2055"/>
      <c r="B22" s="2054" t="s">
        <v>674</v>
      </c>
      <c r="C22" s="2054" t="s">
        <v>675</v>
      </c>
      <c r="D22" s="2053" t="s">
        <v>645</v>
      </c>
      <c r="E22" s="2057" t="s">
        <v>656</v>
      </c>
      <c r="F22" s="2057" t="s">
        <v>656</v>
      </c>
      <c r="H22" s="2022"/>
      <c r="I22" s="1665">
        <v>6</v>
      </c>
      <c r="J22" s="2023" t="s">
        <v>676</v>
      </c>
      <c r="K22" s="2019" t="s">
        <v>611</v>
      </c>
      <c r="L22" s="728"/>
      <c r="M22" s="558"/>
      <c r="N22" s="544"/>
      <c r="O22" s="1526" t="s">
        <v>677</v>
      </c>
      <c r="P22" s="544"/>
      <c r="AK22" s="1632">
        <v>46</v>
      </c>
    </row>
    <row customHeight="1" ht="19.95">
      <c r="A23" s="2055"/>
      <c r="B23" s="2054" t="s">
        <v>678</v>
      </c>
      <c r="C23" s="2054" t="s">
        <v>679</v>
      </c>
      <c r="D23" s="2053" t="s">
        <v>645</v>
      </c>
      <c r="E23" s="2057" t="s">
        <v>656</v>
      </c>
      <c r="F23" s="2057" t="s">
        <v>656</v>
      </c>
      <c r="H23" s="2022"/>
      <c r="I23" s="1665" t="s">
        <v>680</v>
      </c>
      <c r="J23" s="1525" t="s">
        <v>681</v>
      </c>
      <c r="K23" s="2019" t="s">
        <v>611</v>
      </c>
      <c r="L23" s="728"/>
      <c r="M23" s="558"/>
      <c r="N23" s="544"/>
      <c r="O23" s="1526" t="s">
        <v>667</v>
      </c>
      <c r="P23" s="544"/>
      <c r="AK23" s="1632">
        <v>19</v>
      </c>
    </row>
    <row customHeight="1" ht="19.95">
      <c r="A24" s="2055"/>
      <c r="B24" s="2054" t="s">
        <v>682</v>
      </c>
      <c r="C24" s="2054" t="s">
        <v>683</v>
      </c>
      <c r="D24" s="2053" t="s">
        <v>645</v>
      </c>
      <c r="E24" s="2057" t="s">
        <v>656</v>
      </c>
      <c r="F24" s="2057" t="s">
        <v>656</v>
      </c>
      <c r="H24" s="2022"/>
      <c r="I24" s="1665" t="s">
        <v>684</v>
      </c>
      <c r="J24" s="1525" t="s">
        <v>685</v>
      </c>
      <c r="K24" s="2019" t="s">
        <v>611</v>
      </c>
      <c r="L24" s="728"/>
      <c r="M24" s="558"/>
      <c r="N24" s="544"/>
      <c r="O24" s="1526"/>
      <c r="P24" s="544"/>
      <c r="AK24" s="1632">
        <v>19</v>
      </c>
    </row>
    <row customHeight="1" ht="24">
      <c r="A25" s="2055"/>
      <c r="B25" s="2054" t="s">
        <v>686</v>
      </c>
      <c r="C25" s="2054" t="s">
        <v>687</v>
      </c>
      <c r="D25" s="2053" t="s">
        <v>645</v>
      </c>
      <c r="E25" s="2057" t="s">
        <v>656</v>
      </c>
      <c r="F25" s="2057" t="s">
        <v>656</v>
      </c>
      <c r="H25" s="2022"/>
      <c r="I25" s="1665" t="s">
        <v>688</v>
      </c>
      <c r="J25" s="1525" t="s">
        <v>689</v>
      </c>
      <c r="K25" s="2019" t="s">
        <v>611</v>
      </c>
      <c r="L25" s="728"/>
      <c r="M25" s="558"/>
      <c r="N25" s="544"/>
      <c r="O25" s="1526"/>
      <c r="P25" s="544"/>
      <c r="AK25" s="1632">
        <v>23</v>
      </c>
    </row>
    <row customHeight="1" ht="24">
      <c r="A26" s="2055"/>
      <c r="B26" s="2054" t="s">
        <v>690</v>
      </c>
      <c r="C26" s="2054" t="s">
        <v>691</v>
      </c>
      <c r="D26" s="2053" t="s">
        <v>645</v>
      </c>
      <c r="E26" s="2057" t="s">
        <v>656</v>
      </c>
      <c r="F26" s="2057" t="s">
        <v>656</v>
      </c>
      <c r="H26" s="2022"/>
      <c r="I26" s="1665">
        <v>7</v>
      </c>
      <c r="J26" s="2023" t="s">
        <v>691</v>
      </c>
      <c r="K26" s="2019" t="s">
        <v>692</v>
      </c>
      <c r="L26" s="728"/>
      <c r="M26" s="558"/>
      <c r="N26" s="544"/>
      <c r="O26" s="1526"/>
      <c r="P26" s="544"/>
      <c r="AK26" s="1632">
        <v>23</v>
      </c>
    </row>
    <row customHeight="1" ht="24">
      <c r="A27" s="2055"/>
      <c r="B27" s="2054" t="s">
        <v>693</v>
      </c>
      <c r="C27" s="2054" t="s">
        <v>694</v>
      </c>
      <c r="D27" s="2053" t="s">
        <v>645</v>
      </c>
      <c r="E27" s="2057" t="s">
        <v>656</v>
      </c>
      <c r="F27" s="2057" t="s">
        <v>656</v>
      </c>
      <c r="H27" s="2022"/>
      <c r="I27" s="1665">
        <v>8</v>
      </c>
      <c r="J27" s="2023" t="s">
        <v>694</v>
      </c>
      <c r="K27" s="2019" t="s">
        <v>617</v>
      </c>
      <c r="L27" s="728"/>
      <c r="M27" s="558"/>
      <c r="N27" s="544"/>
      <c r="O27" s="1526"/>
      <c r="P27" s="544"/>
      <c r="AK27" s="1632">
        <v>23</v>
      </c>
    </row>
    <row customHeight="1" ht="35.699999999999996">
      <c r="A28" s="2055"/>
      <c r="B28" s="2054" t="s">
        <v>695</v>
      </c>
      <c r="C28" s="2054" t="s">
        <v>696</v>
      </c>
      <c r="D28" s="2053" t="s">
        <v>645</v>
      </c>
      <c r="E28" s="2057" t="s">
        <v>656</v>
      </c>
      <c r="F28" s="2057" t="s">
        <v>656</v>
      </c>
      <c r="H28" s="2022"/>
      <c r="I28" s="1676">
        <v>9</v>
      </c>
      <c r="J28" s="2023" t="s">
        <v>697</v>
      </c>
      <c r="K28" s="2019" t="s">
        <v>588</v>
      </c>
      <c r="L28" s="728"/>
      <c r="M28" s="558"/>
      <c r="N28" s="544"/>
      <c r="O28" s="1526"/>
      <c r="P28" s="544"/>
      <c r="AK28" s="1632">
        <v>34</v>
      </c>
    </row>
    <row customHeight="1" ht="35.699999999999996">
      <c r="A29" s="2055"/>
      <c r="B29" s="2054" t="s">
        <v>698</v>
      </c>
      <c r="C29" s="2054" t="s">
        <v>699</v>
      </c>
      <c r="D29" s="2053" t="s">
        <v>645</v>
      </c>
      <c r="E29" s="2057" t="s">
        <v>656</v>
      </c>
      <c r="F29" s="2057" t="s">
        <v>656</v>
      </c>
      <c r="H29" s="2022"/>
      <c r="I29" s="1676">
        <v>10</v>
      </c>
      <c r="J29" s="2023" t="s">
        <v>700</v>
      </c>
      <c r="K29" s="2019" t="s">
        <v>588</v>
      </c>
      <c r="L29" s="728"/>
      <c r="M29" s="558"/>
      <c r="N29" s="544"/>
      <c r="O29" s="1526"/>
      <c r="P29" s="544"/>
      <c r="AK29" s="1632">
        <v>34</v>
      </c>
    </row>
    <row customHeight="1" ht="24">
      <c r="A30" s="2055"/>
      <c r="B30" s="2054" t="s">
        <v>701</v>
      </c>
      <c r="C30" s="2054" t="s">
        <v>702</v>
      </c>
      <c r="D30" s="2053" t="s">
        <v>645</v>
      </c>
      <c r="E30" s="2057" t="s">
        <v>656</v>
      </c>
      <c r="F30" s="2057" t="s">
        <v>656</v>
      </c>
      <c r="H30" s="2022"/>
      <c r="I30" s="1676">
        <v>11</v>
      </c>
      <c r="J30" s="2023" t="s">
        <v>702</v>
      </c>
      <c r="K30" s="2019" t="s">
        <v>618</v>
      </c>
      <c r="L30" s="2070"/>
      <c r="M30" s="1622"/>
      <c r="N30" s="544"/>
      <c r="O30" s="1526"/>
      <c r="P30" s="544"/>
      <c r="AK30" s="1632">
        <v>23</v>
      </c>
    </row>
    <row customHeight="1" ht="24">
      <c r="A31" s="2055"/>
      <c r="B31" s="2054" t="s">
        <v>703</v>
      </c>
      <c r="C31" s="2054" t="s">
        <v>704</v>
      </c>
      <c r="D31" s="2053" t="s">
        <v>645</v>
      </c>
      <c r="E31" s="2057" t="s">
        <v>656</v>
      </c>
      <c r="F31" s="2057" t="s">
        <v>656</v>
      </c>
      <c r="H31" s="2022"/>
      <c r="I31" s="1676">
        <v>12</v>
      </c>
      <c r="J31" s="2023" t="s">
        <v>704</v>
      </c>
      <c r="K31" s="2019" t="s">
        <v>618</v>
      </c>
      <c r="L31" s="2070"/>
      <c r="M31" s="1622"/>
      <c r="N31" s="544"/>
      <c r="O31" s="1526"/>
      <c r="P31" s="544"/>
      <c r="AK31" s="1632">
        <v>23</v>
      </c>
    </row>
    <row customHeight="1" ht="48.29999999999999">
      <c r="A32" s="2055"/>
      <c r="B32" s="2054" t="s">
        <v>705</v>
      </c>
      <c r="C32" s="2054" t="s">
        <v>706</v>
      </c>
      <c r="D32" s="2053" t="s">
        <v>645</v>
      </c>
      <c r="E32" s="2057" t="s">
        <v>656</v>
      </c>
      <c r="F32" s="2057" t="s">
        <v>656</v>
      </c>
      <c r="H32" s="2022"/>
      <c r="I32" s="1676">
        <v>13</v>
      </c>
      <c r="J32" s="2023" t="s">
        <v>707</v>
      </c>
      <c r="K32" s="2019" t="s">
        <v>628</v>
      </c>
      <c r="L32" s="728"/>
      <c r="M32" s="558"/>
      <c r="N32" s="544"/>
      <c r="O32" s="1526" t="s">
        <v>667</v>
      </c>
      <c r="P32" s="544"/>
      <c r="AK32" s="1632">
        <v>46</v>
      </c>
    </row>
    <row s="1367" customFormat="1" customHeight="1" ht="48.29999999999999">
      <c r="A33" s="2055"/>
      <c r="B33" s="2054" t="s">
        <v>708</v>
      </c>
      <c r="C33" s="2054" t="s">
        <v>709</v>
      </c>
      <c r="D33" s="2053" t="s">
        <v>645</v>
      </c>
      <c r="E33" s="2057" t="s">
        <v>656</v>
      </c>
      <c r="F33" s="2057" t="s">
        <v>656</v>
      </c>
      <c r="G33" s="1637"/>
      <c r="H33" s="2022"/>
      <c r="I33" s="1676">
        <v>14</v>
      </c>
      <c r="J33" s="2035" t="s">
        <v>710</v>
      </c>
      <c r="K33" s="2024" t="s">
        <v>711</v>
      </c>
      <c r="L33" s="728"/>
      <c r="M33" s="558"/>
      <c r="N33" s="544"/>
      <c r="O33" s="1526" t="s">
        <v>667</v>
      </c>
      <c r="P33" s="544"/>
      <c r="Q33" s="1637"/>
      <c r="R33" s="1637"/>
      <c r="W33" s="1637"/>
      <c r="Z33" s="545"/>
      <c r="AF33" s="1633"/>
      <c r="AG33" s="1633"/>
      <c r="AH33" s="1633"/>
      <c r="AI33" s="1633"/>
      <c r="AJ33" s="1633"/>
      <c r="AK33" s="1367">
        <v>46</v>
      </c>
    </row>
    <row customHeight="1" ht="108">
      <c r="A34" s="2055"/>
      <c r="B34" s="2054" t="s">
        <v>712</v>
      </c>
      <c r="C34" s="2054" t="s">
        <v>713</v>
      </c>
      <c r="D34" s="2053" t="s">
        <v>655</v>
      </c>
      <c r="E34" s="2057" t="s">
        <v>656</v>
      </c>
      <c r="F34" s="2057" t="s">
        <v>656</v>
      </c>
      <c r="G34" s="1637" t="s">
        <v>616</v>
      </c>
      <c r="H34" s="2022"/>
      <c r="I34" s="2033">
        <v>15</v>
      </c>
      <c r="J34" s="2034" t="s">
        <v>714</v>
      </c>
      <c r="K34" s="2019" t="s">
        <v>335</v>
      </c>
      <c r="L34" s="386"/>
      <c r="M34" s="1165"/>
      <c r="N34" s="544"/>
      <c r="O34" s="1526" t="s">
        <v>659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86</v>
      </c>
      <c r="B204" s="988" t="s">
        <v>153</v>
      </c>
      <c r="C204" s="988" t="s">
        <v>153</v>
      </c>
      <c r="D204" s="988" t="s">
        <v>153</v>
      </c>
      <c r="E204" s="988" t="s">
        <v>153</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D7A92-0DD8-368F-3748-F46F2792B23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715</v>
      </c>
      <c r="C2" s="2054" t="s">
        <v>716</v>
      </c>
      <c r="D2" s="2053" t="s">
        <v>655</v>
      </c>
      <c r="E2" s="2059">
        <f>I2-3</f>
        <v>-3</v>
      </c>
      <c r="F2" s="2059">
        <f>J2</f>
        <v>0</v>
      </c>
      <c r="H2" s="1731" t="s">
        <v>186</v>
      </c>
      <c r="I2" s="2025"/>
      <c r="J2" s="1683"/>
      <c r="K2" s="2019" t="s">
        <v>335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717</v>
      </c>
      <c r="J5" s="2249"/>
      <c r="K5" s="2249"/>
      <c r="L5" s="2249"/>
      <c r="M5" s="267"/>
      <c r="W5" s="1632">
        <v>48</v>
      </c>
    </row>
    <row customHeight="1" ht="18">
      <c r="H6" s="377"/>
      <c r="I6" s="2250" t="str">
        <f>IF(org=0,"Не определено",org)</f>
        <v>АО "Мурманэнергосбыт"</v>
      </c>
      <c r="J6" s="2250"/>
      <c r="K6" s="2250"/>
      <c r="L6" s="2250"/>
      <c r="M6" s="267"/>
      <c r="W6" s="1632">
        <v>17</v>
      </c>
    </row>
    <row customHeight="1" ht="14.699999999999998">
      <c r="H7" s="377"/>
      <c r="I7" s="458"/>
      <c r="J7" s="464"/>
      <c r="K7" s="464"/>
      <c r="L7" s="753"/>
      <c r="M7" s="194"/>
      <c r="W7" s="1632">
        <v>14</v>
      </c>
    </row>
    <row customHeight="1" ht="14.699999999999998">
      <c r="H8" s="377"/>
      <c r="I8" s="2387" t="s">
        <v>329</v>
      </c>
      <c r="J8" s="2388"/>
      <c r="K8" s="2388"/>
      <c r="L8" s="2389"/>
      <c r="M8" s="2390" t="s">
        <v>330</v>
      </c>
      <c r="W8" s="1632">
        <v>14</v>
      </c>
    </row>
    <row customHeight="1" ht="35.699999999999996">
      <c r="E9" s="2052" t="s">
        <v>646</v>
      </c>
      <c r="F9" s="2052" t="s">
        <v>652</v>
      </c>
      <c r="H9" s="377"/>
      <c r="I9" s="2026" t="s">
        <v>92</v>
      </c>
      <c r="J9" s="2027" t="s">
        <v>331</v>
      </c>
      <c r="K9" s="2065" t="s">
        <v>594</v>
      </c>
      <c r="L9" s="2066" t="s">
        <v>332</v>
      </c>
      <c r="M9" s="2390"/>
      <c r="W9" s="1632">
        <v>34</v>
      </c>
    </row>
    <row customHeight="1" ht="35.699999999999996">
      <c r="B10" s="2054" t="s">
        <v>718</v>
      </c>
      <c r="C10" s="2054" t="s">
        <v>719</v>
      </c>
      <c r="D10" s="2053" t="s">
        <v>655</v>
      </c>
      <c r="E10" s="2057" t="s">
        <v>656</v>
      </c>
      <c r="F10" s="2057" t="s">
        <v>656</v>
      </c>
      <c r="H10" s="377"/>
      <c r="I10" s="2025" t="s">
        <v>113</v>
      </c>
      <c r="J10" s="1887" t="s">
        <v>720</v>
      </c>
      <c r="K10" s="2019" t="s">
        <v>335</v>
      </c>
      <c r="L10" s="819"/>
      <c r="M10" s="298" t="s">
        <v>721</v>
      </c>
      <c r="W10" s="1632">
        <v>34</v>
      </c>
    </row>
    <row customHeight="1" ht="50.25">
      <c r="B11" s="2054" t="s">
        <v>722</v>
      </c>
      <c r="C11" s="2054" t="s">
        <v>723</v>
      </c>
      <c r="D11" s="2053" t="s">
        <v>655</v>
      </c>
      <c r="E11" s="2057" t="s">
        <v>656</v>
      </c>
      <c r="F11" s="2057" t="s">
        <v>656</v>
      </c>
      <c r="H11" s="377"/>
      <c r="I11" s="2025" t="s">
        <v>114</v>
      </c>
      <c r="J11" s="1887" t="s">
        <v>724</v>
      </c>
      <c r="K11" s="2019" t="s">
        <v>335</v>
      </c>
      <c r="L11" s="819"/>
      <c r="M11" s="298" t="s">
        <v>721</v>
      </c>
      <c r="W11" s="1632">
        <v>48</v>
      </c>
    </row>
    <row customHeight="1" ht="48.29999999999999">
      <c r="B12" s="2054" t="s">
        <v>725</v>
      </c>
      <c r="C12" s="2054" t="s">
        <v>726</v>
      </c>
      <c r="D12" s="2053" t="s">
        <v>655</v>
      </c>
      <c r="E12" s="2057" t="s">
        <v>656</v>
      </c>
      <c r="F12" s="2057" t="s">
        <v>656</v>
      </c>
      <c r="H12" s="1689"/>
      <c r="I12" s="2025" t="s">
        <v>94</v>
      </c>
      <c r="J12" s="2032" t="s">
        <v>727</v>
      </c>
      <c r="K12" s="2019" t="s">
        <v>335</v>
      </c>
      <c r="L12" s="819"/>
      <c r="M12" s="298" t="s">
        <v>728</v>
      </c>
      <c r="N12" s="1625"/>
      <c r="P12" s="1632"/>
      <c r="W12" s="1632">
        <v>46</v>
      </c>
    </row>
    <row customHeight="1" ht="14.699999999999998">
      <c r="E13" s="344"/>
      <c r="H13" s="377"/>
      <c r="I13" s="348"/>
      <c r="J13" s="652" t="s">
        <v>729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86</v>
      </c>
      <c r="B16" s="1632">
        <v>9</v>
      </c>
      <c r="C16" s="1632">
        <v>9</v>
      </c>
      <c r="D16" s="1632">
        <v>9</v>
      </c>
      <c r="E16" s="2031" t="s">
        <v>152</v>
      </c>
      <c r="F16" s="2056" t="s">
        <v>152</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F59E3-29B8-4888-3C18-7AD1A234008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580</v>
      </c>
      <c r="H2" s="542"/>
      <c r="I2" s="542"/>
      <c r="J2" s="543" t="s">
        <v>730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731</v>
      </c>
      <c r="F6" s="2308"/>
      <c r="G6" s="2308"/>
      <c r="H6" s="2308"/>
      <c r="I6" s="2308"/>
      <c r="J6" s="557"/>
      <c r="AF6" s="1632">
        <v>30</v>
      </c>
    </row>
    <row customHeight="1" ht="11.549999999999999">
      <c r="E7" s="2250" t="str">
        <f>IF(org=0,"Не определено",org)</f>
        <v>АО "Мурманэнергосбыт"</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121</v>
      </c>
      <c r="AF9" s="1637">
        <v>4</v>
      </c>
    </row>
    <row customHeight="1" ht="11.549999999999999">
      <c r="E10" s="712"/>
      <c r="F10" s="2368" t="s">
        <v>109</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592</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593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329</v>
      </c>
      <c r="F13" s="2371"/>
      <c r="G13" s="2371"/>
      <c r="H13" s="1552"/>
      <c r="I13" s="1552"/>
      <c r="J13" s="2128"/>
      <c r="AF13" s="1632">
        <v>11</v>
      </c>
    </row>
    <row customHeight="1" ht="24">
      <c r="E14" s="1640" t="s">
        <v>92</v>
      </c>
      <c r="F14" s="1635" t="s">
        <v>331</v>
      </c>
      <c r="G14" s="1635" t="s">
        <v>594</v>
      </c>
      <c r="H14" s="1635" t="s">
        <v>332</v>
      </c>
      <c r="I14" s="1635" t="s">
        <v>332</v>
      </c>
      <c r="J14" s="2128"/>
      <c r="AF14" s="1632">
        <v>23</v>
      </c>
    </row>
    <row customHeight="1" ht="19.95">
      <c r="D15" s="1639"/>
      <c r="E15" s="1631" t="s">
        <v>113</v>
      </c>
      <c r="F15" s="708" t="s">
        <v>732</v>
      </c>
      <c r="G15" s="1647" t="s">
        <v>580</v>
      </c>
      <c r="H15" s="558"/>
      <c r="I15" s="558"/>
      <c r="J15" s="290" t="s">
        <v>733</v>
      </c>
      <c r="K15" s="544" t="s">
        <v>658</v>
      </c>
      <c r="AF15" s="1632">
        <v>19</v>
      </c>
    </row>
    <row customHeight="1" ht="35.699999999999996">
      <c r="D16" s="1639"/>
      <c r="E16" s="1631" t="s">
        <v>114</v>
      </c>
      <c r="F16" s="708" t="s">
        <v>734</v>
      </c>
      <c r="G16" s="1647" t="s">
        <v>580</v>
      </c>
      <c r="H16" s="559">
        <f>SUM(H17,H20:H32)</f>
        <v>0</v>
      </c>
      <c r="I16" s="559">
        <f>SUM(I17,I20,I23,I26,I29:I32)</f>
        <v>0</v>
      </c>
      <c r="J16" s="290" t="s">
        <v>735</v>
      </c>
      <c r="K16" s="544" t="s">
        <v>658</v>
      </c>
      <c r="AF16" s="1632">
        <v>34</v>
      </c>
    </row>
    <row customHeight="1" ht="19.95">
      <c r="D17" s="1639"/>
      <c r="E17" s="1665" t="s">
        <v>736</v>
      </c>
      <c r="F17" s="955" t="s">
        <v>737</v>
      </c>
      <c r="G17" s="1644" t="s">
        <v>580</v>
      </c>
      <c r="H17" s="558"/>
      <c r="I17" s="558"/>
      <c r="J17" s="290" t="s">
        <v>738</v>
      </c>
      <c r="K17" s="544"/>
      <c r="AF17" s="1632">
        <v>19</v>
      </c>
    </row>
    <row customHeight="1" ht="24">
      <c r="D18" s="1639"/>
      <c r="E18" s="1665" t="s">
        <v>739</v>
      </c>
      <c r="F18" s="1651" t="s">
        <v>740</v>
      </c>
      <c r="G18" s="1644" t="s">
        <v>580</v>
      </c>
      <c r="H18" s="558"/>
      <c r="I18" s="558"/>
      <c r="J18" s="290" t="s">
        <v>741</v>
      </c>
      <c r="K18" s="544"/>
      <c r="AF18" s="1632">
        <v>23</v>
      </c>
    </row>
    <row customHeight="1" ht="35.699999999999996">
      <c r="D19" s="1639"/>
      <c r="E19" s="1665" t="s">
        <v>742</v>
      </c>
      <c r="F19" s="1651" t="s">
        <v>743</v>
      </c>
      <c r="G19" s="1644" t="s">
        <v>580</v>
      </c>
      <c r="H19" s="558"/>
      <c r="I19" s="558"/>
      <c r="J19" s="290"/>
      <c r="K19" s="544"/>
      <c r="AF19" s="1632">
        <v>34</v>
      </c>
    </row>
    <row customHeight="1" ht="19.95">
      <c r="D20" s="1639"/>
      <c r="E20" s="1665" t="s">
        <v>336</v>
      </c>
      <c r="F20" s="955" t="s">
        <v>744</v>
      </c>
      <c r="G20" s="1644" t="s">
        <v>580</v>
      </c>
      <c r="H20" s="558"/>
      <c r="I20" s="558"/>
      <c r="J20" s="290" t="s">
        <v>745</v>
      </c>
      <c r="K20" s="544"/>
      <c r="AF20" s="1632">
        <v>19</v>
      </c>
    </row>
    <row customHeight="1" ht="19.95">
      <c r="D21" s="1639"/>
      <c r="E21" s="1665" t="s">
        <v>746</v>
      </c>
      <c r="F21" s="1651" t="s">
        <v>747</v>
      </c>
      <c r="G21" s="1644" t="s">
        <v>580</v>
      </c>
      <c r="H21" s="558"/>
      <c r="I21" s="558"/>
      <c r="J21" s="290"/>
      <c r="K21" s="544"/>
      <c r="AF21" s="1632">
        <v>19</v>
      </c>
    </row>
    <row customHeight="1" ht="19.95">
      <c r="D22" s="1639"/>
      <c r="E22" s="1665" t="s">
        <v>748</v>
      </c>
      <c r="F22" s="1651" t="s">
        <v>749</v>
      </c>
      <c r="G22" s="1644" t="s">
        <v>580</v>
      </c>
      <c r="H22" s="558"/>
      <c r="I22" s="558"/>
      <c r="J22" s="290"/>
      <c r="K22" s="544"/>
      <c r="AF22" s="1632">
        <v>19</v>
      </c>
    </row>
    <row customHeight="1" ht="24">
      <c r="D23" s="1639"/>
      <c r="E23" s="1665" t="s">
        <v>339</v>
      </c>
      <c r="F23" s="955" t="s">
        <v>750</v>
      </c>
      <c r="G23" s="1644" t="s">
        <v>580</v>
      </c>
      <c r="H23" s="558"/>
      <c r="I23" s="558"/>
      <c r="J23" s="290" t="s">
        <v>751</v>
      </c>
      <c r="K23" s="544"/>
      <c r="AF23" s="1632">
        <v>23</v>
      </c>
    </row>
    <row customHeight="1" ht="19.95">
      <c r="D24" s="1639"/>
      <c r="E24" s="1665" t="s">
        <v>752</v>
      </c>
      <c r="F24" s="1651" t="s">
        <v>753</v>
      </c>
      <c r="G24" s="1644" t="s">
        <v>580</v>
      </c>
      <c r="H24" s="558"/>
      <c r="I24" s="558"/>
      <c r="J24" s="290"/>
      <c r="K24" s="544"/>
      <c r="AF24" s="1632">
        <v>19</v>
      </c>
    </row>
    <row customHeight="1" ht="35.699999999999996">
      <c r="D25" s="1639"/>
      <c r="E25" s="1665" t="s">
        <v>754</v>
      </c>
      <c r="F25" s="1651" t="s">
        <v>755</v>
      </c>
      <c r="G25" s="1644" t="s">
        <v>580</v>
      </c>
      <c r="H25" s="558"/>
      <c r="I25" s="558"/>
      <c r="J25" s="290"/>
      <c r="K25" s="544"/>
      <c r="AF25" s="1632">
        <v>34</v>
      </c>
    </row>
    <row customHeight="1" ht="24">
      <c r="D26" s="1639"/>
      <c r="E26" s="1665" t="s">
        <v>756</v>
      </c>
      <c r="F26" s="955" t="s">
        <v>757</v>
      </c>
      <c r="G26" s="1644" t="s">
        <v>580</v>
      </c>
      <c r="H26" s="558"/>
      <c r="I26" s="558"/>
      <c r="J26" s="290" t="s">
        <v>758</v>
      </c>
      <c r="K26" s="544"/>
      <c r="AF26" s="1632">
        <v>23</v>
      </c>
    </row>
    <row customHeight="1" ht="19.95">
      <c r="D27" s="1639"/>
      <c r="E27" s="1676" t="s">
        <v>759</v>
      </c>
      <c r="F27" s="1651" t="s">
        <v>760</v>
      </c>
      <c r="G27" s="1655" t="s">
        <v>580</v>
      </c>
      <c r="H27" s="1677"/>
      <c r="I27" s="1677"/>
      <c r="J27" s="290"/>
      <c r="K27" s="544"/>
      <c r="AF27" s="1632">
        <v>19</v>
      </c>
    </row>
    <row customHeight="1" ht="19.95">
      <c r="D28" s="1639"/>
      <c r="E28" s="1676" t="s">
        <v>761</v>
      </c>
      <c r="F28" s="1651" t="s">
        <v>762</v>
      </c>
      <c r="G28" s="1655" t="s">
        <v>580</v>
      </c>
      <c r="H28" s="1677"/>
      <c r="I28" s="1677"/>
      <c r="J28" s="290"/>
      <c r="K28" s="544"/>
      <c r="AF28" s="1632">
        <v>19</v>
      </c>
    </row>
    <row customHeight="1" ht="19.95">
      <c r="D29" s="1639"/>
      <c r="E29" s="1676" t="s">
        <v>763</v>
      </c>
      <c r="F29" s="955" t="s">
        <v>764</v>
      </c>
      <c r="G29" s="1655" t="s">
        <v>580</v>
      </c>
      <c r="H29" s="1677"/>
      <c r="I29" s="1677"/>
      <c r="J29" s="290"/>
      <c r="K29" s="544"/>
      <c r="AF29" s="1632">
        <v>19</v>
      </c>
    </row>
    <row customHeight="1" ht="19.95">
      <c r="D30" s="1639"/>
      <c r="E30" s="1676" t="s">
        <v>765</v>
      </c>
      <c r="F30" s="955" t="s">
        <v>766</v>
      </c>
      <c r="G30" s="1655" t="s">
        <v>580</v>
      </c>
      <c r="H30" s="1677"/>
      <c r="I30" s="1677"/>
      <c r="J30" s="290"/>
      <c r="K30" s="544"/>
      <c r="AF30" s="1632">
        <v>19</v>
      </c>
    </row>
    <row customHeight="1" ht="19.95">
      <c r="D31" s="1639"/>
      <c r="E31" s="1676" t="s">
        <v>767</v>
      </c>
      <c r="F31" s="955" t="s">
        <v>768</v>
      </c>
      <c r="G31" s="1655" t="s">
        <v>580</v>
      </c>
      <c r="H31" s="1677"/>
      <c r="I31" s="1677"/>
      <c r="J31" s="290"/>
      <c r="K31" s="544"/>
      <c r="AF31" s="1632">
        <v>19</v>
      </c>
    </row>
    <row s="1367" customFormat="1" customHeight="1" ht="35.699999999999996">
      <c r="A32" s="988"/>
      <c r="C32" s="1637"/>
      <c r="D32" s="1639"/>
      <c r="E32" s="1676" t="s">
        <v>769</v>
      </c>
      <c r="F32" s="955" t="s">
        <v>770</v>
      </c>
      <c r="G32" s="1645" t="s">
        <v>580</v>
      </c>
      <c r="H32" s="580">
        <f>SUM(H33:H34)</f>
        <v>0</v>
      </c>
      <c r="I32" s="580">
        <f>SUM(I33:I34)</f>
        <v>0</v>
      </c>
      <c r="J32" s="290" t="s">
        <v>771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605</v>
      </c>
      <c r="G34" s="573"/>
      <c r="H34" s="574"/>
      <c r="I34" s="574"/>
      <c r="J34" s="302" t="s">
        <v>772</v>
      </c>
      <c r="K34" s="544"/>
      <c r="L34" s="1637"/>
      <c r="M34" s="1637"/>
      <c r="R34" s="1637"/>
      <c r="U34" s="545"/>
      <c r="AA34" s="1633"/>
      <c r="AB34" s="1633"/>
      <c r="AC34" s="1633"/>
      <c r="AD34" s="1633"/>
      <c r="AE34" s="1633"/>
      <c r="AF34" s="1161">
        <v>19</v>
      </c>
    </row>
    <row customHeight="1" ht="60">
      <c r="D35" s="1639"/>
      <c r="E35" s="1676" t="s">
        <v>773</v>
      </c>
      <c r="F35" s="955" t="s">
        <v>774</v>
      </c>
      <c r="G35" s="1655" t="s">
        <v>580</v>
      </c>
      <c r="H35" s="1677"/>
      <c r="I35" s="1677"/>
      <c r="J35" s="290" t="s">
        <v>775</v>
      </c>
      <c r="K35" s="544"/>
      <c r="AF35" s="1632">
        <v>57</v>
      </c>
    </row>
    <row s="1367" customFormat="1" customHeight="1" ht="24">
      <c r="A36" s="990" t="s">
        <v>606</v>
      </c>
      <c r="C36" s="1637"/>
      <c r="D36" s="1639"/>
      <c r="E36" s="1665" t="s">
        <v>94</v>
      </c>
      <c r="F36" s="708" t="s">
        <v>776</v>
      </c>
      <c r="G36" s="1644" t="s">
        <v>580</v>
      </c>
      <c r="H36" s="558"/>
      <c r="I36" s="558"/>
      <c r="J36" s="290" t="s">
        <v>777</v>
      </c>
      <c r="K36" s="544"/>
      <c r="L36" s="1637"/>
      <c r="M36" s="1637"/>
      <c r="R36" s="1637"/>
      <c r="U36" s="545"/>
      <c r="AA36" s="1633"/>
      <c r="AB36" s="1633"/>
      <c r="AC36" s="1633"/>
      <c r="AD36" s="1633"/>
      <c r="AE36" s="1633"/>
      <c r="AF36" s="1161">
        <v>23</v>
      </c>
    </row>
    <row s="1367" customFormat="1" customHeight="1" ht="35.699999999999996">
      <c r="A37" s="990"/>
      <c r="C37" s="1637"/>
      <c r="D37" s="1639"/>
      <c r="E37" s="1665" t="s">
        <v>353</v>
      </c>
      <c r="F37" s="955" t="s">
        <v>778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95</v>
      </c>
      <c r="F38" s="708" t="s">
        <v>779</v>
      </c>
      <c r="G38" s="1644" t="s">
        <v>580</v>
      </c>
      <c r="H38" s="558"/>
      <c r="I38" s="558"/>
      <c r="J38" s="290" t="s">
        <v>780</v>
      </c>
      <c r="K38" s="544"/>
      <c r="L38" s="1637"/>
      <c r="M38" s="1637"/>
      <c r="R38" s="1637"/>
      <c r="U38" s="545"/>
      <c r="AA38" s="1633"/>
      <c r="AB38" s="1633"/>
      <c r="AC38" s="1633"/>
      <c r="AD38" s="1633"/>
      <c r="AE38" s="1633"/>
      <c r="AF38" s="1161">
        <v>19</v>
      </c>
    </row>
    <row s="1367" customFormat="1" customHeight="1" ht="24">
      <c r="A39" s="988"/>
      <c r="C39" s="1637"/>
      <c r="D39" s="576"/>
      <c r="E39" s="1665" t="s">
        <v>781</v>
      </c>
      <c r="F39" s="955" t="s">
        <v>782</v>
      </c>
      <c r="G39" s="1655" t="s">
        <v>580</v>
      </c>
      <c r="H39" s="558"/>
      <c r="I39" s="558"/>
      <c r="J39" s="290" t="s">
        <v>783</v>
      </c>
      <c r="K39" s="544"/>
      <c r="L39" s="1637"/>
      <c r="M39" s="1637"/>
      <c r="R39" s="1637"/>
      <c r="U39" s="545"/>
      <c r="AA39" s="1633"/>
      <c r="AB39" s="1633"/>
      <c r="AC39" s="1633"/>
      <c r="AD39" s="1633"/>
      <c r="AE39" s="1633"/>
      <c r="AF39" s="1161">
        <v>23</v>
      </c>
    </row>
    <row s="1367" customFormat="1" customHeight="1" ht="24">
      <c r="A40" s="988"/>
      <c r="C40" s="1637"/>
      <c r="D40" s="1639"/>
      <c r="E40" s="1665" t="s">
        <v>784</v>
      </c>
      <c r="F40" s="1651" t="s">
        <v>785</v>
      </c>
      <c r="G40" s="1644" t="s">
        <v>580</v>
      </c>
      <c r="H40" s="558"/>
      <c r="I40" s="558"/>
      <c r="J40" s="290" t="s">
        <v>786</v>
      </c>
      <c r="K40" s="544"/>
      <c r="L40" s="1637"/>
      <c r="M40" s="1637"/>
      <c r="R40" s="1637"/>
      <c r="U40" s="545"/>
      <c r="AA40" s="1633"/>
      <c r="AB40" s="1633"/>
      <c r="AC40" s="1633"/>
      <c r="AD40" s="1633"/>
      <c r="AE40" s="1633"/>
      <c r="AF40" s="1161">
        <v>23</v>
      </c>
    </row>
    <row s="1367" customFormat="1" customHeight="1" ht="24">
      <c r="A41" s="988"/>
      <c r="C41" s="1637"/>
      <c r="D41" s="1639"/>
      <c r="E41" s="1665" t="s">
        <v>787</v>
      </c>
      <c r="F41" s="1651" t="s">
        <v>788</v>
      </c>
      <c r="G41" s="1644" t="s">
        <v>580</v>
      </c>
      <c r="H41" s="558"/>
      <c r="I41" s="558"/>
      <c r="J41" s="290" t="s">
        <v>789</v>
      </c>
      <c r="K41" s="544"/>
      <c r="L41" s="1637"/>
      <c r="M41" s="1637"/>
      <c r="R41" s="1637"/>
      <c r="U41" s="545"/>
      <c r="AA41" s="1633"/>
      <c r="AB41" s="1633"/>
      <c r="AC41" s="1633"/>
      <c r="AD41" s="1633"/>
      <c r="AE41" s="1633"/>
      <c r="AF41" s="1161">
        <v>23</v>
      </c>
    </row>
    <row s="1367" customFormat="1" customHeight="1" ht="24">
      <c r="A42" s="988"/>
      <c r="C42" s="1637"/>
      <c r="D42" s="1639"/>
      <c r="E42" s="1665" t="s">
        <v>790</v>
      </c>
      <c r="F42" s="1651" t="s">
        <v>791</v>
      </c>
      <c r="G42" s="1644" t="s">
        <v>580</v>
      </c>
      <c r="H42" s="558"/>
      <c r="I42" s="558"/>
      <c r="J42" s="290" t="s">
        <v>792</v>
      </c>
      <c r="K42" s="544"/>
      <c r="L42" s="1637"/>
      <c r="M42" s="1637"/>
      <c r="R42" s="1637"/>
      <c r="U42" s="545"/>
      <c r="AA42" s="1633"/>
      <c r="AB42" s="1633"/>
      <c r="AC42" s="1633"/>
      <c r="AD42" s="1633"/>
      <c r="AE42" s="1633"/>
      <c r="AF42" s="1161">
        <v>23</v>
      </c>
    </row>
    <row s="1367" customFormat="1" customHeight="1" ht="35.699999999999996">
      <c r="A43" s="988"/>
      <c r="C43" s="1637" t="s">
        <v>616</v>
      </c>
      <c r="D43" s="1639"/>
      <c r="E43" s="1665" t="s">
        <v>115</v>
      </c>
      <c r="F43" s="708" t="s">
        <v>657</v>
      </c>
      <c r="G43" s="1647" t="s">
        <v>793</v>
      </c>
      <c r="H43" s="402"/>
      <c r="I43" s="402"/>
      <c r="J43" s="290" t="s">
        <v>794</v>
      </c>
      <c r="K43" s="544"/>
      <c r="L43" s="1637"/>
      <c r="M43" s="1637"/>
      <c r="R43" s="1637"/>
      <c r="U43" s="545"/>
      <c r="AA43" s="1633"/>
      <c r="AB43" s="1633"/>
      <c r="AC43" s="1633"/>
      <c r="AD43" s="1633"/>
      <c r="AE43" s="1633"/>
      <c r="AF43" s="1161">
        <v>34</v>
      </c>
    </row>
    <row s="1367" customFormat="1" customHeight="1" ht="35.699999999999996">
      <c r="A44" s="988"/>
      <c r="C44" s="1637"/>
      <c r="D44" s="1639"/>
      <c r="E44" s="1665" t="s">
        <v>96</v>
      </c>
      <c r="F44" s="708" t="s">
        <v>795</v>
      </c>
      <c r="G44" s="1644" t="s">
        <v>796</v>
      </c>
      <c r="H44" s="546"/>
      <c r="I44" s="546"/>
      <c r="J44" s="290" t="s">
        <v>797</v>
      </c>
      <c r="K44" s="544"/>
      <c r="L44" s="1637"/>
      <c r="M44" s="1637"/>
      <c r="R44" s="1637"/>
      <c r="U44" s="545"/>
      <c r="AA44" s="1633"/>
      <c r="AB44" s="1633"/>
      <c r="AC44" s="1633"/>
      <c r="AD44" s="1633"/>
      <c r="AE44" s="1633"/>
      <c r="AF44" s="1161">
        <v>34</v>
      </c>
    </row>
    <row s="1367" customFormat="1" customHeight="1" ht="24">
      <c r="A45" s="988"/>
      <c r="C45" s="1637"/>
      <c r="D45" s="1639"/>
      <c r="E45" s="1665" t="s">
        <v>97</v>
      </c>
      <c r="F45" s="708" t="s">
        <v>798</v>
      </c>
      <c r="G45" s="1655" t="s">
        <v>799</v>
      </c>
      <c r="H45" s="546"/>
      <c r="I45" s="546"/>
      <c r="J45" s="290" t="s">
        <v>800</v>
      </c>
      <c r="K45" s="544"/>
      <c r="L45" s="1637"/>
      <c r="M45" s="1637"/>
      <c r="R45" s="1637"/>
      <c r="U45" s="545"/>
      <c r="AA45" s="1633"/>
      <c r="AB45" s="1633"/>
      <c r="AC45" s="1633"/>
      <c r="AD45" s="1633"/>
      <c r="AE45" s="1633"/>
      <c r="AF45" s="1161">
        <v>23</v>
      </c>
    </row>
    <row s="1367" customFormat="1" customHeight="1" ht="19.95">
      <c r="A46" s="988"/>
      <c r="C46" s="1637"/>
      <c r="D46" s="1639"/>
      <c r="E46" s="1665" t="s">
        <v>116</v>
      </c>
      <c r="F46" s="708" t="s">
        <v>801</v>
      </c>
      <c r="G46" s="1644" t="s">
        <v>618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86</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BFCC8-2B8C-62B8-4D78-A3C349E3371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580</v>
      </c>
      <c r="H2" s="542"/>
      <c r="I2" s="542"/>
      <c r="J2" s="543" t="s">
        <v>583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802</v>
      </c>
      <c r="F6" s="2249"/>
      <c r="G6" s="2249"/>
      <c r="H6" s="2249"/>
      <c r="I6" s="2249"/>
      <c r="J6" s="557"/>
      <c r="AF6" s="1632">
        <v>32</v>
      </c>
    </row>
    <row customHeight="1" ht="25.2">
      <c r="E7" s="2250" t="str">
        <f>IF(org=0,"Не определено",org)</f>
        <v>АО "Мурманэнергосбыт"</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121</v>
      </c>
      <c r="AF9" s="1637">
        <v>1</v>
      </c>
    </row>
    <row customHeight="1" ht="11.549999999999999">
      <c r="E10" s="712"/>
      <c r="F10" s="2368" t="s">
        <v>109</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592</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593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329</v>
      </c>
      <c r="F13" s="2371"/>
      <c r="G13" s="2371"/>
      <c r="H13" s="1657"/>
      <c r="I13" s="1657"/>
      <c r="J13" s="2128"/>
      <c r="AF13" s="1632">
        <v>11</v>
      </c>
    </row>
    <row customHeight="1" ht="24">
      <c r="E14" s="1658" t="s">
        <v>92</v>
      </c>
      <c r="F14" s="1661" t="s">
        <v>331</v>
      </c>
      <c r="G14" s="1661" t="s">
        <v>594</v>
      </c>
      <c r="H14" s="1661" t="s">
        <v>332</v>
      </c>
      <c r="I14" s="1661" t="s">
        <v>332</v>
      </c>
      <c r="J14" s="2128"/>
      <c r="AF14" s="1632">
        <v>23</v>
      </c>
    </row>
    <row customHeight="1" ht="19.95">
      <c r="D15" s="1639"/>
      <c r="E15" s="1631" t="s">
        <v>113</v>
      </c>
      <c r="F15" s="708" t="s">
        <v>803</v>
      </c>
      <c r="G15" s="1658" t="s">
        <v>580</v>
      </c>
      <c r="H15" s="558"/>
      <c r="I15" s="558"/>
      <c r="J15" s="290" t="s">
        <v>804</v>
      </c>
      <c r="K15" s="544" t="s">
        <v>658</v>
      </c>
      <c r="AF15" s="1632">
        <v>19</v>
      </c>
    </row>
    <row customHeight="1" ht="24">
      <c r="D16" s="1639"/>
      <c r="E16" s="1631" t="s">
        <v>114</v>
      </c>
      <c r="F16" s="1666" t="s">
        <v>805</v>
      </c>
      <c r="G16" s="1658" t="s">
        <v>580</v>
      </c>
      <c r="H16" s="559">
        <f>SUM(H17,H20:H27)</f>
        <v>0</v>
      </c>
      <c r="I16" s="559">
        <f>SUM(I17,I20:I27)</f>
        <v>0</v>
      </c>
      <c r="J16" s="290" t="s">
        <v>806</v>
      </c>
      <c r="K16" s="544" t="s">
        <v>658</v>
      </c>
      <c r="AF16" s="1632">
        <v>23</v>
      </c>
    </row>
    <row customHeight="1" ht="35.699999999999996">
      <c r="D17" s="1639"/>
      <c r="E17" s="1665" t="s">
        <v>736</v>
      </c>
      <c r="F17" s="1668" t="s">
        <v>807</v>
      </c>
      <c r="G17" s="1655" t="s">
        <v>580</v>
      </c>
      <c r="H17" s="558"/>
      <c r="I17" s="558"/>
      <c r="J17" s="290" t="s">
        <v>808</v>
      </c>
      <c r="K17" s="544"/>
      <c r="AF17" s="1632">
        <v>34</v>
      </c>
    </row>
    <row customHeight="1" ht="19.95">
      <c r="D18" s="1639"/>
      <c r="E18" s="1665" t="s">
        <v>739</v>
      </c>
      <c r="F18" s="1669" t="s">
        <v>809</v>
      </c>
      <c r="G18" s="1655" t="s">
        <v>580</v>
      </c>
      <c r="H18" s="558"/>
      <c r="I18" s="558"/>
      <c r="J18" s="290"/>
      <c r="K18" s="544"/>
      <c r="AF18" s="1632">
        <v>19</v>
      </c>
    </row>
    <row customHeight="1" ht="24">
      <c r="D19" s="1639"/>
      <c r="E19" s="1665" t="s">
        <v>742</v>
      </c>
      <c r="F19" s="1669" t="s">
        <v>810</v>
      </c>
      <c r="G19" s="1655" t="s">
        <v>580</v>
      </c>
      <c r="H19" s="558"/>
      <c r="I19" s="558"/>
      <c r="J19" s="290"/>
      <c r="K19" s="544"/>
      <c r="AF19" s="1632">
        <v>23</v>
      </c>
    </row>
    <row customHeight="1" ht="35.699999999999996">
      <c r="D20" s="1639"/>
      <c r="E20" s="1665" t="s">
        <v>336</v>
      </c>
      <c r="F20" s="1668" t="s">
        <v>811</v>
      </c>
      <c r="G20" s="1655" t="s">
        <v>580</v>
      </c>
      <c r="H20" s="558"/>
      <c r="I20" s="558"/>
      <c r="J20" s="290"/>
      <c r="K20" s="544"/>
      <c r="AF20" s="1632">
        <v>34</v>
      </c>
    </row>
    <row customHeight="1" ht="48.29999999999999">
      <c r="D21" s="1639"/>
      <c r="E21" s="1665" t="s">
        <v>339</v>
      </c>
      <c r="F21" s="1668" t="s">
        <v>812</v>
      </c>
      <c r="G21" s="1655" t="s">
        <v>580</v>
      </c>
      <c r="H21" s="558"/>
      <c r="I21" s="558"/>
      <c r="J21" s="290"/>
      <c r="K21" s="544"/>
      <c r="AF21" s="1632">
        <v>46</v>
      </c>
    </row>
    <row customHeight="1" ht="60">
      <c r="D22" s="1639"/>
      <c r="E22" s="1665" t="s">
        <v>756</v>
      </c>
      <c r="F22" s="1668" t="s">
        <v>813</v>
      </c>
      <c r="G22" s="1655" t="s">
        <v>580</v>
      </c>
      <c r="H22" s="558"/>
      <c r="I22" s="558"/>
      <c r="J22" s="290"/>
      <c r="K22" s="544"/>
      <c r="AF22" s="1632">
        <v>57</v>
      </c>
    </row>
    <row customHeight="1" ht="35.699999999999996">
      <c r="D23" s="1639"/>
      <c r="E23" s="1665" t="s">
        <v>763</v>
      </c>
      <c r="F23" s="1668" t="s">
        <v>814</v>
      </c>
      <c r="G23" s="1655" t="s">
        <v>580</v>
      </c>
      <c r="H23" s="558"/>
      <c r="I23" s="558"/>
      <c r="J23" s="290"/>
      <c r="K23" s="544"/>
      <c r="AF23" s="1632">
        <v>34</v>
      </c>
    </row>
    <row customHeight="1" ht="35.699999999999996">
      <c r="D24" s="1639"/>
      <c r="E24" s="1665" t="s">
        <v>765</v>
      </c>
      <c r="F24" s="1668" t="s">
        <v>815</v>
      </c>
      <c r="G24" s="1655" t="s">
        <v>580</v>
      </c>
      <c r="H24" s="558"/>
      <c r="I24" s="558"/>
      <c r="J24" s="290"/>
      <c r="K24" s="544"/>
      <c r="AF24" s="1632">
        <v>34</v>
      </c>
    </row>
    <row customHeight="1" ht="24">
      <c r="D25" s="1639"/>
      <c r="E25" s="1665" t="s">
        <v>767</v>
      </c>
      <c r="F25" s="1668" t="s">
        <v>816</v>
      </c>
      <c r="G25" s="1655" t="s">
        <v>580</v>
      </c>
      <c r="H25" s="558"/>
      <c r="I25" s="558"/>
      <c r="J25" s="290"/>
      <c r="K25" s="544"/>
      <c r="AF25" s="1632">
        <v>23</v>
      </c>
    </row>
    <row customHeight="1" ht="76.5">
      <c r="D26" s="1639"/>
      <c r="E26" s="1665" t="s">
        <v>769</v>
      </c>
      <c r="F26" s="1668" t="s">
        <v>817</v>
      </c>
      <c r="G26" s="1655" t="s">
        <v>580</v>
      </c>
      <c r="H26" s="558"/>
      <c r="I26" s="558"/>
      <c r="J26" s="290"/>
      <c r="K26" s="544"/>
      <c r="AF26" s="1632">
        <v>73</v>
      </c>
    </row>
    <row s="1367" customFormat="1" customHeight="1" ht="35.699999999999996">
      <c r="A27" s="988"/>
      <c r="C27" s="1637"/>
      <c r="D27" s="1639"/>
      <c r="E27" s="1630" t="s">
        <v>773</v>
      </c>
      <c r="F27" s="1629" t="s">
        <v>818</v>
      </c>
      <c r="G27" s="1656" t="s">
        <v>580</v>
      </c>
      <c r="H27" s="580">
        <f>SUM(H28:H29)</f>
        <v>0</v>
      </c>
      <c r="I27" s="580">
        <f>SUM(I28:I29)</f>
        <v>0</v>
      </c>
      <c r="J27" s="290" t="s">
        <v>771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605</v>
      </c>
      <c r="G29" s="573"/>
      <c r="H29" s="574"/>
      <c r="I29" s="574"/>
      <c r="J29" s="302" t="s">
        <v>772</v>
      </c>
      <c r="K29" s="544"/>
      <c r="L29" s="1637"/>
      <c r="M29" s="1637"/>
      <c r="R29" s="1637"/>
      <c r="U29" s="545"/>
      <c r="AA29" s="1633"/>
      <c r="AB29" s="1633"/>
      <c r="AC29" s="1633"/>
      <c r="AD29" s="1633"/>
      <c r="AE29" s="1633"/>
      <c r="AF29" s="1161">
        <v>19</v>
      </c>
    </row>
    <row s="1367" customFormat="1" customHeight="1" ht="24">
      <c r="A30" s="988"/>
      <c r="C30" s="1637"/>
      <c r="D30" s="1639"/>
      <c r="E30" s="1665" t="s">
        <v>94</v>
      </c>
      <c r="F30" s="1662" t="s">
        <v>819</v>
      </c>
      <c r="G30" s="1655" t="s">
        <v>580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95</v>
      </c>
      <c r="F31" s="1662" t="s">
        <v>820</v>
      </c>
      <c r="G31" s="1655" t="s">
        <v>580</v>
      </c>
      <c r="H31" s="558"/>
      <c r="I31" s="558"/>
      <c r="J31" s="290" t="s">
        <v>821</v>
      </c>
      <c r="K31" s="544"/>
      <c r="L31" s="1637"/>
      <c r="M31" s="1637"/>
      <c r="R31" s="1637"/>
      <c r="U31" s="545"/>
      <c r="AA31" s="1633"/>
      <c r="AB31" s="1633"/>
      <c r="AC31" s="1633"/>
      <c r="AD31" s="1633"/>
      <c r="AE31" s="1633"/>
      <c r="AF31" s="1161">
        <v>34</v>
      </c>
    </row>
    <row s="1367" customFormat="1" customHeight="1" ht="24">
      <c r="A32" s="988"/>
      <c r="C32" s="1637"/>
      <c r="D32" s="1639"/>
      <c r="E32" s="1665" t="s">
        <v>781</v>
      </c>
      <c r="F32" s="691" t="s">
        <v>785</v>
      </c>
      <c r="G32" s="1655" t="s">
        <v>580</v>
      </c>
      <c r="H32" s="558"/>
      <c r="I32" s="558"/>
      <c r="J32" s="290" t="s">
        <v>822</v>
      </c>
      <c r="K32" s="544"/>
      <c r="L32" s="1637"/>
      <c r="M32" s="1637"/>
      <c r="R32" s="1637"/>
      <c r="U32" s="545"/>
      <c r="AA32" s="1633"/>
      <c r="AB32" s="1633"/>
      <c r="AC32" s="1633"/>
      <c r="AD32" s="1633"/>
      <c r="AE32" s="1633"/>
      <c r="AF32" s="1161">
        <v>23</v>
      </c>
    </row>
    <row s="1367" customFormat="1" customHeight="1" ht="24">
      <c r="A33" s="988"/>
      <c r="C33" s="1637"/>
      <c r="D33" s="1639"/>
      <c r="E33" s="1665" t="s">
        <v>823</v>
      </c>
      <c r="F33" s="691" t="s">
        <v>824</v>
      </c>
      <c r="G33" s="1655" t="s">
        <v>580</v>
      </c>
      <c r="H33" s="558"/>
      <c r="I33" s="558"/>
      <c r="J33" s="290" t="s">
        <v>825</v>
      </c>
      <c r="K33" s="544"/>
      <c r="L33" s="1637"/>
      <c r="M33" s="1637"/>
      <c r="R33" s="1637"/>
      <c r="U33" s="545"/>
      <c r="AA33" s="1633"/>
      <c r="AB33" s="1633"/>
      <c r="AC33" s="1633"/>
      <c r="AD33" s="1633"/>
      <c r="AE33" s="1633"/>
      <c r="AF33" s="1161">
        <v>23</v>
      </c>
    </row>
    <row s="1367" customFormat="1" customHeight="1" ht="24">
      <c r="A34" s="988"/>
      <c r="C34" s="1637"/>
      <c r="D34" s="1639"/>
      <c r="E34" s="1665" t="s">
        <v>826</v>
      </c>
      <c r="F34" s="691" t="s">
        <v>791</v>
      </c>
      <c r="G34" s="1655" t="s">
        <v>580</v>
      </c>
      <c r="H34" s="558"/>
      <c r="I34" s="558"/>
      <c r="J34" s="290" t="s">
        <v>827</v>
      </c>
      <c r="K34" s="544"/>
      <c r="L34" s="1637"/>
      <c r="M34" s="1637"/>
      <c r="R34" s="1637"/>
      <c r="U34" s="545"/>
      <c r="AA34" s="1633"/>
      <c r="AB34" s="1633"/>
      <c r="AC34" s="1633"/>
      <c r="AD34" s="1633"/>
      <c r="AE34" s="1633"/>
      <c r="AF34" s="1161">
        <v>23</v>
      </c>
    </row>
    <row s="1367" customFormat="1" customHeight="1" ht="35.699999999999996">
      <c r="A35" s="988"/>
      <c r="C35" s="1637" t="s">
        <v>616</v>
      </c>
      <c r="D35" s="1639"/>
      <c r="E35" s="1665" t="s">
        <v>115</v>
      </c>
      <c r="F35" s="1662" t="s">
        <v>657</v>
      </c>
      <c r="G35" s="1658" t="s">
        <v>335</v>
      </c>
      <c r="H35" s="402"/>
      <c r="I35" s="402"/>
      <c r="J35" s="290" t="s">
        <v>828</v>
      </c>
      <c r="K35" s="544"/>
      <c r="L35" s="1637"/>
      <c r="M35" s="1637"/>
      <c r="R35" s="1637"/>
      <c r="U35" s="545"/>
      <c r="AA35" s="1633"/>
      <c r="AB35" s="1633"/>
      <c r="AC35" s="1633"/>
      <c r="AD35" s="1633"/>
      <c r="AE35" s="1633"/>
      <c r="AF35" s="1161">
        <v>34</v>
      </c>
    </row>
    <row s="1367" customFormat="1" customHeight="1" ht="35.699999999999996">
      <c r="A36" s="988"/>
      <c r="C36" s="1637"/>
      <c r="D36" s="1639"/>
      <c r="E36" s="1665" t="s">
        <v>96</v>
      </c>
      <c r="F36" s="1662" t="s">
        <v>829</v>
      </c>
      <c r="G36" s="1655" t="s">
        <v>796</v>
      </c>
      <c r="H36" s="546"/>
      <c r="I36" s="546"/>
      <c r="J36" s="290" t="s">
        <v>797</v>
      </c>
      <c r="K36" s="544"/>
      <c r="L36" s="1637"/>
      <c r="M36" s="1637"/>
      <c r="R36" s="1637"/>
      <c r="U36" s="545"/>
      <c r="AA36" s="1633"/>
      <c r="AB36" s="1633"/>
      <c r="AC36" s="1633"/>
      <c r="AD36" s="1633"/>
      <c r="AE36" s="1633"/>
      <c r="AF36" s="1161">
        <v>34</v>
      </c>
    </row>
    <row s="1367" customFormat="1" customHeight="1" ht="24">
      <c r="A37" s="988"/>
      <c r="C37" s="1637"/>
      <c r="D37" s="1639"/>
      <c r="E37" s="1665" t="s">
        <v>97</v>
      </c>
      <c r="F37" s="1662" t="s">
        <v>830</v>
      </c>
      <c r="G37" s="1655" t="s">
        <v>799</v>
      </c>
      <c r="H37" s="546"/>
      <c r="I37" s="546"/>
      <c r="J37" s="290" t="s">
        <v>800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831</v>
      </c>
      <c r="F39" s="2286" t="s">
        <v>832</v>
      </c>
      <c r="G39" s="2286"/>
      <c r="H39" s="370"/>
      <c r="I39" s="370"/>
      <c r="J39" s="370"/>
      <c r="AF39" s="1632">
        <v>26</v>
      </c>
    </row>
    <row s="1642" customFormat="1" customHeight="1" ht="39.75">
      <c r="A40" s="988"/>
      <c r="B40" s="1637"/>
      <c r="C40" s="1637"/>
      <c r="D40" s="352"/>
      <c r="F40" s="2286" t="s">
        <v>833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86</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05558-8A03-8406-62CA-C759E3C6B4D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"Мурманэнергосбыт"</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121</v>
      </c>
      <c r="J6" s="1023"/>
      <c r="X6" s="506">
        <v>1</v>
      </c>
    </row>
    <row customHeight="1" ht="11.549999999999999">
      <c r="D7" s="712"/>
      <c r="E7" s="2368" t="s">
        <v>109</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592</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593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329</v>
      </c>
      <c r="E10" s="2103"/>
      <c r="F10" s="2103"/>
      <c r="G10" s="2103"/>
      <c r="H10" s="2103"/>
      <c r="I10" s="2103"/>
      <c r="J10" s="2104"/>
      <c r="K10" s="2200"/>
      <c r="L10" s="510"/>
      <c r="X10" s="759">
        <v>11</v>
      </c>
    </row>
    <row s="1636" customFormat="1" customHeight="1" ht="24">
      <c r="A11" s="2386"/>
      <c r="B11" s="2386"/>
      <c r="C11" s="658"/>
      <c r="D11" s="704" t="s">
        <v>92</v>
      </c>
      <c r="E11" s="706" t="s">
        <v>834</v>
      </c>
      <c r="F11" s="706" t="s">
        <v>594</v>
      </c>
      <c r="G11" s="466" t="s">
        <v>332</v>
      </c>
      <c r="H11" s="466" t="s">
        <v>419</v>
      </c>
      <c r="I11" s="808" t="s">
        <v>332</v>
      </c>
      <c r="J11" s="809" t="s">
        <v>419</v>
      </c>
      <c r="K11" s="2233"/>
      <c r="L11" s="659"/>
      <c r="X11" s="510">
        <v>23</v>
      </c>
    </row>
    <row s="1643" customFormat="1" customHeight="1" ht="10.5">
      <c r="A12" s="953"/>
      <c r="D12" s="1026" t="s">
        <v>113</v>
      </c>
      <c r="E12" s="1026" t="s">
        <v>114</v>
      </c>
      <c r="F12" s="1026" t="s">
        <v>94</v>
      </c>
      <c r="G12" s="1027" t="str">
        <f>G1&amp;".1"</f>
        <v>4.1</v>
      </c>
      <c r="H12" s="1027" t="str">
        <f>G1&amp;".2"</f>
        <v>4.2</v>
      </c>
      <c r="I12" s="1027" t="str">
        <f>I1&amp;".1"</f>
        <v>4.1</v>
      </c>
      <c r="J12" s="1027" t="str">
        <f>I1&amp;".2"</f>
        <v>4.2</v>
      </c>
      <c r="K12" s="1027"/>
      <c r="X12" s="512">
        <v>10</v>
      </c>
    </row>
    <row customHeight="1" ht="22.5">
      <c r="A13" s="2393" t="s">
        <v>835</v>
      </c>
      <c r="D13" s="954" t="s">
        <v>113</v>
      </c>
      <c r="E13" s="280" t="s">
        <v>836</v>
      </c>
      <c r="F13" s="661" t="s">
        <v>837</v>
      </c>
      <c r="G13" s="558"/>
      <c r="H13" s="662"/>
      <c r="I13" s="558"/>
      <c r="J13" s="662"/>
      <c r="K13" s="290" t="s">
        <v>838</v>
      </c>
      <c r="L13" s="721"/>
      <c r="X13" s="506">
        <v>0</v>
      </c>
    </row>
    <row customHeight="1" ht="22.5">
      <c r="A14" s="2393"/>
      <c r="D14" s="540" t="s">
        <v>114</v>
      </c>
      <c r="E14" s="280" t="s">
        <v>839</v>
      </c>
      <c r="F14" s="661" t="s">
        <v>840</v>
      </c>
      <c r="G14" s="558"/>
      <c r="H14" s="663"/>
      <c r="I14" s="558"/>
      <c r="J14" s="663"/>
      <c r="K14" s="290" t="s">
        <v>841</v>
      </c>
      <c r="L14" s="721"/>
      <c r="X14" s="506">
        <v>0</v>
      </c>
    </row>
    <row s="1636" customFormat="1" customHeight="1" ht="78.75">
      <c r="A15" s="2393"/>
      <c r="B15" s="512"/>
      <c r="D15" s="954" t="s">
        <v>94</v>
      </c>
      <c r="E15" s="708" t="s">
        <v>842</v>
      </c>
      <c r="F15" s="951" t="s">
        <v>335</v>
      </c>
      <c r="G15" s="951" t="s">
        <v>335</v>
      </c>
      <c r="H15" s="107"/>
      <c r="I15" s="951" t="s">
        <v>335</v>
      </c>
      <c r="J15" s="107"/>
      <c r="K15" s="290" t="s">
        <v>843</v>
      </c>
      <c r="L15" s="721"/>
      <c r="X15" s="759">
        <v>0</v>
      </c>
    </row>
    <row s="1636" customFormat="1" customHeight="1" ht="22.5">
      <c r="A16" s="2393"/>
      <c r="B16" s="512"/>
      <c r="D16" s="954" t="s">
        <v>353</v>
      </c>
      <c r="E16" s="955" t="s">
        <v>844</v>
      </c>
      <c r="F16" s="951" t="s">
        <v>845</v>
      </c>
      <c r="G16" s="818"/>
      <c r="H16" s="107"/>
      <c r="I16" s="818"/>
      <c r="J16" s="107"/>
      <c r="K16" s="290"/>
      <c r="L16" s="721"/>
      <c r="X16" s="759">
        <v>0</v>
      </c>
    </row>
    <row s="1636" customFormat="1" customHeight="1" ht="22.5">
      <c r="A17" s="2393"/>
      <c r="B17" s="512"/>
      <c r="D17" s="954" t="s">
        <v>361</v>
      </c>
      <c r="E17" s="955" t="s">
        <v>846</v>
      </c>
      <c r="F17" s="951" t="s">
        <v>847</v>
      </c>
      <c r="G17" s="818"/>
      <c r="H17" s="107"/>
      <c r="I17" s="818"/>
      <c r="J17" s="107"/>
      <c r="K17" s="290"/>
      <c r="L17" s="721"/>
      <c r="X17" s="759">
        <v>0</v>
      </c>
    </row>
    <row s="1636" customFormat="1" customHeight="1" ht="33.75">
      <c r="A18" s="2393"/>
      <c r="B18" s="512"/>
      <c r="D18" s="954" t="s">
        <v>363</v>
      </c>
      <c r="E18" s="955" t="s">
        <v>848</v>
      </c>
      <c r="F18" s="951" t="s">
        <v>599</v>
      </c>
      <c r="G18" s="681"/>
      <c r="H18" s="107"/>
      <c r="I18" s="681"/>
      <c r="J18" s="107"/>
      <c r="K18" s="290"/>
      <c r="L18" s="721"/>
      <c r="X18" s="759">
        <v>0</v>
      </c>
    </row>
    <row customHeight="1" ht="101.25">
      <c r="A19" s="2393"/>
      <c r="D19" s="954" t="s">
        <v>95</v>
      </c>
      <c r="E19" s="280" t="s">
        <v>849</v>
      </c>
      <c r="F19" s="661" t="s">
        <v>574</v>
      </c>
      <c r="G19" s="664"/>
      <c r="H19" s="663"/>
      <c r="I19" s="956"/>
      <c r="J19" s="663"/>
      <c r="K19" s="290" t="s">
        <v>850</v>
      </c>
      <c r="L19" s="721"/>
      <c r="X19" s="506">
        <v>0</v>
      </c>
    </row>
    <row s="1636" customFormat="1" customHeight="1" ht="18.75">
      <c r="A20" s="2393"/>
      <c r="C20" s="957"/>
      <c r="D20" s="954" t="s">
        <v>781</v>
      </c>
      <c r="E20" s="955" t="s">
        <v>851</v>
      </c>
      <c r="F20" s="951" t="s">
        <v>335</v>
      </c>
      <c r="G20" s="951" t="s">
        <v>335</v>
      </c>
      <c r="H20" s="950" t="s">
        <v>335</v>
      </c>
      <c r="I20" s="951" t="s">
        <v>335</v>
      </c>
      <c r="J20" s="950" t="s">
        <v>335</v>
      </c>
      <c r="K20" s="949"/>
      <c r="L20" s="721"/>
      <c r="W20" s="676"/>
      <c r="X20" s="759">
        <v>0</v>
      </c>
    </row>
    <row s="1636" customFormat="1" customHeight="1" ht="33.75">
      <c r="A21" s="2393"/>
      <c r="C21" s="957"/>
      <c r="D21" s="954" t="s">
        <v>784</v>
      </c>
      <c r="E21" s="577" t="s">
        <v>852</v>
      </c>
      <c r="F21" s="951" t="s">
        <v>853</v>
      </c>
      <c r="G21" s="681"/>
      <c r="H21" s="107"/>
      <c r="I21" s="681"/>
      <c r="J21" s="107"/>
      <c r="K21" s="949"/>
      <c r="L21" s="721"/>
      <c r="W21" s="676"/>
      <c r="X21" s="759">
        <v>0</v>
      </c>
    </row>
    <row s="1636" customFormat="1" customHeight="1" ht="33.75">
      <c r="A22" s="2393"/>
      <c r="C22" s="957"/>
      <c r="D22" s="954" t="s">
        <v>787</v>
      </c>
      <c r="E22" s="577" t="s">
        <v>854</v>
      </c>
      <c r="F22" s="951" t="s">
        <v>855</v>
      </c>
      <c r="G22" s="681"/>
      <c r="H22" s="107"/>
      <c r="I22" s="681"/>
      <c r="J22" s="107"/>
      <c r="K22" s="949"/>
      <c r="L22" s="721"/>
      <c r="W22" s="676"/>
      <c r="X22" s="759">
        <v>0</v>
      </c>
    </row>
    <row s="1636" customFormat="1" customHeight="1" ht="22.5">
      <c r="A23" s="2393"/>
      <c r="C23" s="957"/>
      <c r="D23" s="954" t="s">
        <v>823</v>
      </c>
      <c r="E23" s="955" t="s">
        <v>856</v>
      </c>
      <c r="F23" s="951" t="s">
        <v>335</v>
      </c>
      <c r="G23" s="951" t="s">
        <v>335</v>
      </c>
      <c r="H23" s="950" t="s">
        <v>335</v>
      </c>
      <c r="I23" s="951" t="s">
        <v>335</v>
      </c>
      <c r="J23" s="950" t="s">
        <v>335</v>
      </c>
      <c r="K23" s="949"/>
      <c r="L23" s="721"/>
      <c r="W23" s="676"/>
      <c r="X23" s="759">
        <v>0</v>
      </c>
    </row>
    <row s="1636" customFormat="1" customHeight="1" ht="22.5">
      <c r="A24" s="2393"/>
      <c r="C24" s="957"/>
      <c r="D24" s="954" t="s">
        <v>857</v>
      </c>
      <c r="E24" s="577" t="s">
        <v>858</v>
      </c>
      <c r="F24" s="951" t="s">
        <v>859</v>
      </c>
      <c r="G24" s="681"/>
      <c r="H24" s="687"/>
      <c r="I24" s="681"/>
      <c r="J24" s="687"/>
      <c r="K24" s="949"/>
      <c r="L24" s="721"/>
      <c r="W24" s="676"/>
      <c r="X24" s="759">
        <v>0</v>
      </c>
    </row>
    <row s="1636" customFormat="1" customHeight="1" ht="22.5">
      <c r="A25" s="2393"/>
      <c r="C25" s="957"/>
      <c r="D25" s="954" t="s">
        <v>860</v>
      </c>
      <c r="E25" s="577" t="s">
        <v>861</v>
      </c>
      <c r="F25" s="951" t="s">
        <v>335</v>
      </c>
      <c r="G25" s="951" t="s">
        <v>335</v>
      </c>
      <c r="H25" s="950" t="s">
        <v>335</v>
      </c>
      <c r="I25" s="951" t="s">
        <v>335</v>
      </c>
      <c r="J25" s="950" t="s">
        <v>335</v>
      </c>
      <c r="K25" s="949"/>
      <c r="L25" s="721"/>
      <c r="W25" s="676"/>
      <c r="X25" s="759">
        <v>0</v>
      </c>
    </row>
    <row s="1636" customFormat="1" customHeight="1" ht="18.75">
      <c r="A26" s="2393"/>
      <c r="C26" s="957"/>
      <c r="D26" s="954" t="s">
        <v>862</v>
      </c>
      <c r="E26" s="554" t="s">
        <v>863</v>
      </c>
      <c r="F26" s="951" t="s">
        <v>864</v>
      </c>
      <c r="G26" s="681"/>
      <c r="H26" s="687"/>
      <c r="I26" s="681"/>
      <c r="J26" s="687"/>
      <c r="K26" s="949"/>
      <c r="L26" s="721"/>
      <c r="W26" s="676"/>
      <c r="X26" s="759">
        <v>0</v>
      </c>
    </row>
    <row s="1636" customFormat="1" customHeight="1" ht="18.75">
      <c r="A27" s="2393"/>
      <c r="C27" s="957"/>
      <c r="D27" s="954" t="s">
        <v>865</v>
      </c>
      <c r="E27" s="554" t="s">
        <v>866</v>
      </c>
      <c r="F27" s="951" t="s">
        <v>867</v>
      </c>
      <c r="G27" s="681"/>
      <c r="H27" s="687"/>
      <c r="I27" s="681"/>
      <c r="J27" s="687"/>
      <c r="K27" s="949"/>
      <c r="L27" s="721"/>
      <c r="W27" s="676"/>
      <c r="X27" s="759">
        <v>0</v>
      </c>
    </row>
    <row s="1636" customFormat="1" customHeight="1" ht="18.75">
      <c r="A28" s="2393"/>
      <c r="C28" s="957"/>
      <c r="D28" s="954" t="s">
        <v>868</v>
      </c>
      <c r="E28" s="577" t="s">
        <v>869</v>
      </c>
      <c r="F28" s="951" t="s">
        <v>335</v>
      </c>
      <c r="G28" s="951" t="s">
        <v>335</v>
      </c>
      <c r="H28" s="950" t="s">
        <v>335</v>
      </c>
      <c r="I28" s="951" t="s">
        <v>335</v>
      </c>
      <c r="J28" s="950" t="s">
        <v>335</v>
      </c>
      <c r="K28" s="949"/>
      <c r="L28" s="721"/>
      <c r="W28" s="676"/>
      <c r="X28" s="759">
        <v>0</v>
      </c>
    </row>
    <row s="1636" customFormat="1" customHeight="1" ht="18.75">
      <c r="A29" s="2393"/>
      <c r="C29" s="957"/>
      <c r="D29" s="954" t="s">
        <v>870</v>
      </c>
      <c r="E29" s="554" t="s">
        <v>863</v>
      </c>
      <c r="F29" s="951" t="s">
        <v>871</v>
      </c>
      <c r="G29" s="681"/>
      <c r="H29" s="687"/>
      <c r="I29" s="681"/>
      <c r="J29" s="687"/>
      <c r="K29" s="949"/>
      <c r="L29" s="721"/>
      <c r="W29" s="676"/>
      <c r="X29" s="759">
        <v>0</v>
      </c>
    </row>
    <row s="1636" customFormat="1" customHeight="1" ht="18.75">
      <c r="A30" s="2393"/>
      <c r="C30" s="957"/>
      <c r="D30" s="954" t="s">
        <v>872</v>
      </c>
      <c r="E30" s="554" t="s">
        <v>873</v>
      </c>
      <c r="F30" s="951" t="s">
        <v>874</v>
      </c>
      <c r="G30" s="681"/>
      <c r="H30" s="687"/>
      <c r="I30" s="681"/>
      <c r="J30" s="687"/>
      <c r="K30" s="949"/>
      <c r="L30" s="721"/>
      <c r="W30" s="676"/>
      <c r="X30" s="759">
        <v>0</v>
      </c>
    </row>
    <row customHeight="1" ht="126.75">
      <c r="A31" s="2393"/>
      <c r="D31" s="954" t="s">
        <v>115</v>
      </c>
      <c r="E31" s="280" t="s">
        <v>875</v>
      </c>
      <c r="F31" s="661" t="s">
        <v>586</v>
      </c>
      <c r="G31" s="558"/>
      <c r="H31" s="663"/>
      <c r="I31" s="558"/>
      <c r="J31" s="663"/>
      <c r="K31" s="290" t="s">
        <v>876</v>
      </c>
      <c r="L31" s="721"/>
      <c r="X31" s="506">
        <v>0</v>
      </c>
    </row>
    <row customHeight="1" ht="56.25">
      <c r="A32" s="2393"/>
      <c r="D32" s="954" t="s">
        <v>96</v>
      </c>
      <c r="E32" s="280" t="s">
        <v>877</v>
      </c>
      <c r="F32" s="540" t="s">
        <v>847</v>
      </c>
      <c r="G32" s="558"/>
      <c r="H32" s="663"/>
      <c r="I32" s="558"/>
      <c r="J32" s="663"/>
      <c r="K32" s="290" t="s">
        <v>878</v>
      </c>
      <c r="L32" s="721"/>
      <c r="X32" s="506">
        <v>0</v>
      </c>
    </row>
    <row customHeight="1" ht="11.25">
      <c r="A33" s="2393"/>
      <c r="E33" s="665"/>
      <c r="F33" s="182"/>
      <c r="G33" s="182"/>
      <c r="H33" s="182"/>
      <c r="I33" s="182"/>
      <c r="J33" s="182"/>
      <c r="K33" s="182"/>
      <c r="X33" s="506">
        <v>0</v>
      </c>
    </row>
    <row customHeight="1" ht="12.75">
      <c r="A34" s="2393"/>
      <c r="D34" s="66">
        <v>1</v>
      </c>
      <c r="E34" s="336" t="s">
        <v>879</v>
      </c>
      <c r="X34" s="506">
        <v>0</v>
      </c>
    </row>
    <row customHeight="1" ht="11.25">
      <c r="A35" s="2393"/>
      <c r="D35" s="370"/>
      <c r="E35" s="336" t="s">
        <v>880</v>
      </c>
      <c r="X35" s="506">
        <v>0</v>
      </c>
    </row>
    <row s="1636" customFormat="1" customHeight="1" ht="11.549999999999999">
      <c r="A36" s="1034"/>
      <c r="B36" s="519"/>
      <c r="D36" s="1035"/>
      <c r="E36" s="1036"/>
      <c r="X36" s="510">
        <v>11</v>
      </c>
    </row>
    <row s="1636" customFormat="1" customHeight="1" ht="22.5" hidden="1">
      <c r="A37" s="2393" t="s">
        <v>881</v>
      </c>
      <c r="B37" s="512"/>
      <c r="D37" s="954">
        <v>1</v>
      </c>
      <c r="E37" s="708" t="s">
        <v>882</v>
      </c>
      <c r="F37" s="661" t="s">
        <v>837</v>
      </c>
      <c r="G37" s="558"/>
      <c r="H37" s="520"/>
      <c r="I37" s="558"/>
      <c r="J37" s="520"/>
      <c r="K37" s="290" t="s">
        <v>883</v>
      </c>
      <c r="X37" s="759">
        <v>0</v>
      </c>
    </row>
    <row s="1636" customFormat="1" customHeight="1" ht="22.5" hidden="1">
      <c r="A38" s="2393"/>
      <c r="B38" s="512"/>
      <c r="D38" s="670" t="s">
        <v>114</v>
      </c>
      <c r="E38" s="1033" t="s">
        <v>884</v>
      </c>
      <c r="F38" s="1037" t="s">
        <v>574</v>
      </c>
      <c r="G38" s="1037" t="s">
        <v>574</v>
      </c>
      <c r="H38" s="1031"/>
      <c r="I38" s="1037" t="s">
        <v>574</v>
      </c>
      <c r="J38" s="1031"/>
      <c r="K38" s="1032"/>
      <c r="X38" s="759">
        <v>0</v>
      </c>
    </row>
    <row s="1636" customFormat="1" customHeight="1" ht="33.75" hidden="1">
      <c r="A39" s="2393"/>
      <c r="B39" s="512"/>
      <c r="D39" s="666" t="s">
        <v>739</v>
      </c>
      <c r="E39" s="724" t="s">
        <v>885</v>
      </c>
      <c r="F39" s="661" t="s">
        <v>886</v>
      </c>
      <c r="G39" s="669"/>
      <c r="H39" s="1024"/>
      <c r="I39" s="669"/>
      <c r="J39" s="1024"/>
      <c r="K39" s="290" t="s">
        <v>887</v>
      </c>
      <c r="X39" s="759">
        <v>0</v>
      </c>
    </row>
    <row s="1636" customFormat="1" customHeight="1" ht="33.75" hidden="1">
      <c r="A40" s="2393"/>
      <c r="B40" s="512"/>
      <c r="D40" s="666" t="s">
        <v>742</v>
      </c>
      <c r="E40" s="724" t="s">
        <v>888</v>
      </c>
      <c r="F40" s="1028" t="s">
        <v>889</v>
      </c>
      <c r="G40" s="742"/>
      <c r="H40" s="1024"/>
      <c r="I40" s="742"/>
      <c r="J40" s="1024"/>
      <c r="K40" s="290" t="s">
        <v>890</v>
      </c>
      <c r="X40" s="759">
        <v>0</v>
      </c>
    </row>
    <row s="1636" customFormat="1" customHeight="1" ht="22.5" hidden="1">
      <c r="A41" s="2393"/>
      <c r="B41" s="512"/>
      <c r="D41" s="666" t="s">
        <v>94</v>
      </c>
      <c r="E41" s="723" t="s">
        <v>891</v>
      </c>
      <c r="F41" s="661" t="s">
        <v>574</v>
      </c>
      <c r="G41" s="661" t="s">
        <v>574</v>
      </c>
      <c r="H41" s="1025"/>
      <c r="I41" s="661" t="s">
        <v>574</v>
      </c>
      <c r="J41" s="1025"/>
      <c r="K41" s="303"/>
      <c r="X41" s="759">
        <v>0</v>
      </c>
    </row>
    <row s="1636" customFormat="1" customHeight="1" ht="45" hidden="1">
      <c r="A42" s="2393"/>
      <c r="B42" s="512"/>
      <c r="D42" s="666" t="s">
        <v>353</v>
      </c>
      <c r="E42" s="724" t="s">
        <v>892</v>
      </c>
      <c r="F42" s="661" t="s">
        <v>586</v>
      </c>
      <c r="G42" s="558"/>
      <c r="H42" s="1025"/>
      <c r="I42" s="558"/>
      <c r="J42" s="1025"/>
      <c r="K42" s="303" t="s">
        <v>893</v>
      </c>
      <c r="X42" s="759">
        <v>0</v>
      </c>
    </row>
    <row s="1636" customFormat="1" customHeight="1" ht="45" hidden="1">
      <c r="A43" s="2393"/>
      <c r="B43" s="512"/>
      <c r="D43" s="666" t="s">
        <v>361</v>
      </c>
      <c r="E43" s="668" t="s">
        <v>894</v>
      </c>
      <c r="F43" s="1029" t="s">
        <v>586</v>
      </c>
      <c r="G43" s="743"/>
      <c r="H43" s="1024"/>
      <c r="I43" s="743"/>
      <c r="J43" s="1024"/>
      <c r="K43" s="303" t="s">
        <v>895</v>
      </c>
      <c r="X43" s="759">
        <v>0</v>
      </c>
    </row>
    <row s="1636" customFormat="1" customHeight="1" ht="11.25" hidden="1">
      <c r="A44" s="2393"/>
      <c r="B44" s="512"/>
      <c r="D44" s="666" t="s">
        <v>95</v>
      </c>
      <c r="E44" s="667" t="s">
        <v>896</v>
      </c>
      <c r="F44" s="661" t="s">
        <v>886</v>
      </c>
      <c r="G44" s="669"/>
      <c r="H44" s="1024"/>
      <c r="I44" s="669"/>
      <c r="J44" s="1024"/>
      <c r="K44" s="290"/>
      <c r="X44" s="759">
        <v>0</v>
      </c>
    </row>
    <row s="1636" customFormat="1" customHeight="1" ht="11.25" hidden="1">
      <c r="A45" s="2393"/>
      <c r="B45" s="512"/>
      <c r="D45" s="666" t="s">
        <v>781</v>
      </c>
      <c r="E45" s="668" t="s">
        <v>897</v>
      </c>
      <c r="F45" s="661" t="s">
        <v>886</v>
      </c>
      <c r="G45" s="669"/>
      <c r="H45" s="1024"/>
      <c r="I45" s="669"/>
      <c r="J45" s="1024"/>
      <c r="K45" s="290"/>
      <c r="X45" s="759">
        <v>0</v>
      </c>
    </row>
    <row s="1636" customFormat="1" customHeight="1" ht="11.25" hidden="1">
      <c r="A46" s="2393"/>
      <c r="B46" s="512"/>
      <c r="D46" s="666" t="s">
        <v>823</v>
      </c>
      <c r="E46" s="668" t="s">
        <v>898</v>
      </c>
      <c r="F46" s="661" t="s">
        <v>886</v>
      </c>
      <c r="G46" s="669"/>
      <c r="H46" s="1024"/>
      <c r="I46" s="669"/>
      <c r="J46" s="1024"/>
      <c r="K46" s="290"/>
      <c r="X46" s="759">
        <v>0</v>
      </c>
    </row>
    <row s="1636" customFormat="1" customHeight="1" ht="11.25" hidden="1">
      <c r="A47" s="2393"/>
      <c r="B47" s="512"/>
      <c r="D47" s="666" t="s">
        <v>826</v>
      </c>
      <c r="E47" s="668" t="s">
        <v>899</v>
      </c>
      <c r="F47" s="661" t="s">
        <v>886</v>
      </c>
      <c r="G47" s="669"/>
      <c r="H47" s="1024"/>
      <c r="I47" s="669"/>
      <c r="J47" s="1024"/>
      <c r="K47" s="290"/>
      <c r="X47" s="759">
        <v>0</v>
      </c>
    </row>
    <row s="1636" customFormat="1" customHeight="1" ht="11.25" hidden="1">
      <c r="A48" s="2393"/>
      <c r="B48" s="512"/>
      <c r="D48" s="666" t="s">
        <v>900</v>
      </c>
      <c r="E48" s="672" t="s">
        <v>901</v>
      </c>
      <c r="F48" s="661" t="s">
        <v>886</v>
      </c>
      <c r="G48" s="669"/>
      <c r="H48" s="1024"/>
      <c r="I48" s="669"/>
      <c r="J48" s="1024"/>
      <c r="K48" s="290"/>
      <c r="X48" s="759">
        <v>0</v>
      </c>
    </row>
    <row s="1636" customFormat="1" customHeight="1" ht="11.25" hidden="1">
      <c r="A49" s="2393"/>
      <c r="B49" s="512"/>
      <c r="D49" s="666" t="s">
        <v>902</v>
      </c>
      <c r="E49" s="672" t="s">
        <v>903</v>
      </c>
      <c r="F49" s="661" t="s">
        <v>886</v>
      </c>
      <c r="G49" s="669"/>
      <c r="H49" s="1024"/>
      <c r="I49" s="669"/>
      <c r="J49" s="1024"/>
      <c r="K49" s="290"/>
      <c r="X49" s="759">
        <v>0</v>
      </c>
    </row>
    <row s="1636" customFormat="1" customHeight="1" ht="11.25" hidden="1">
      <c r="A50" s="2393"/>
      <c r="B50" s="512"/>
      <c r="D50" s="666" t="s">
        <v>904</v>
      </c>
      <c r="E50" s="668" t="s">
        <v>905</v>
      </c>
      <c r="F50" s="661" t="s">
        <v>886</v>
      </c>
      <c r="G50" s="669"/>
      <c r="H50" s="1024"/>
      <c r="I50" s="669"/>
      <c r="J50" s="1024"/>
      <c r="K50" s="290"/>
      <c r="X50" s="759">
        <v>0</v>
      </c>
    </row>
    <row s="1636" customFormat="1" customHeight="1" ht="11.25" hidden="1">
      <c r="A51" s="2393"/>
      <c r="B51" s="512"/>
      <c r="D51" s="666" t="s">
        <v>906</v>
      </c>
      <c r="E51" s="668" t="s">
        <v>907</v>
      </c>
      <c r="F51" s="661" t="s">
        <v>886</v>
      </c>
      <c r="G51" s="669"/>
      <c r="H51" s="1024"/>
      <c r="I51" s="669"/>
      <c r="J51" s="1024"/>
      <c r="K51" s="290"/>
      <c r="X51" s="759">
        <v>0</v>
      </c>
    </row>
    <row s="1636" customFormat="1" customHeight="1" ht="45" hidden="1">
      <c r="A52" s="2393"/>
      <c r="B52" s="512"/>
      <c r="D52" s="666" t="s">
        <v>115</v>
      </c>
      <c r="E52" s="667" t="s">
        <v>908</v>
      </c>
      <c r="F52" s="661" t="s">
        <v>886</v>
      </c>
      <c r="G52" s="669"/>
      <c r="H52" s="1024"/>
      <c r="I52" s="669"/>
      <c r="J52" s="1024"/>
      <c r="K52" s="290"/>
      <c r="X52" s="759">
        <v>0</v>
      </c>
    </row>
    <row s="1636" customFormat="1" customHeight="1" ht="11.25" hidden="1">
      <c r="A53" s="2393"/>
      <c r="B53" s="512"/>
      <c r="D53" s="666" t="s">
        <v>342</v>
      </c>
      <c r="E53" s="668" t="s">
        <v>897</v>
      </c>
      <c r="F53" s="661" t="s">
        <v>886</v>
      </c>
      <c r="G53" s="669"/>
      <c r="H53" s="1024"/>
      <c r="I53" s="669"/>
      <c r="J53" s="1024"/>
      <c r="K53" s="290"/>
      <c r="X53" s="759">
        <v>0</v>
      </c>
    </row>
    <row s="1636" customFormat="1" customHeight="1" ht="11.25" hidden="1">
      <c r="A54" s="2393"/>
      <c r="B54" s="512"/>
      <c r="D54" s="666" t="s">
        <v>909</v>
      </c>
      <c r="E54" s="668" t="s">
        <v>898</v>
      </c>
      <c r="F54" s="661" t="s">
        <v>886</v>
      </c>
      <c r="G54" s="669"/>
      <c r="H54" s="1024"/>
      <c r="I54" s="669"/>
      <c r="J54" s="1024"/>
      <c r="K54" s="290"/>
      <c r="X54" s="759">
        <v>0</v>
      </c>
    </row>
    <row s="1636" customFormat="1" customHeight="1" ht="11.25" hidden="1">
      <c r="A55" s="2393"/>
      <c r="B55" s="512"/>
      <c r="D55" s="666" t="s">
        <v>910</v>
      </c>
      <c r="E55" s="668" t="s">
        <v>899</v>
      </c>
      <c r="F55" s="661" t="s">
        <v>886</v>
      </c>
      <c r="G55" s="669"/>
      <c r="H55" s="1024"/>
      <c r="I55" s="669"/>
      <c r="J55" s="1024"/>
      <c r="K55" s="290"/>
      <c r="X55" s="759">
        <v>0</v>
      </c>
    </row>
    <row s="1636" customFormat="1" customHeight="1" ht="11.25" hidden="1">
      <c r="A56" s="2393"/>
      <c r="B56" s="512"/>
      <c r="D56" s="666" t="s">
        <v>911</v>
      </c>
      <c r="E56" s="672" t="s">
        <v>901</v>
      </c>
      <c r="F56" s="661" t="s">
        <v>886</v>
      </c>
      <c r="G56" s="669"/>
      <c r="H56" s="1024"/>
      <c r="I56" s="669"/>
      <c r="J56" s="1024"/>
      <c r="K56" s="290"/>
      <c r="X56" s="759">
        <v>0</v>
      </c>
    </row>
    <row s="1636" customFormat="1" customHeight="1" ht="11.25" hidden="1">
      <c r="A57" s="2393"/>
      <c r="B57" s="512"/>
      <c r="D57" s="666" t="s">
        <v>912</v>
      </c>
      <c r="E57" s="672" t="s">
        <v>903</v>
      </c>
      <c r="F57" s="661" t="s">
        <v>886</v>
      </c>
      <c r="G57" s="669"/>
      <c r="H57" s="1024"/>
      <c r="I57" s="669"/>
      <c r="J57" s="1024"/>
      <c r="K57" s="290"/>
      <c r="X57" s="759">
        <v>0</v>
      </c>
    </row>
    <row s="1636" customFormat="1" customHeight="1" ht="11.25" hidden="1">
      <c r="A58" s="2393"/>
      <c r="B58" s="512"/>
      <c r="D58" s="666" t="s">
        <v>913</v>
      </c>
      <c r="E58" s="668" t="s">
        <v>905</v>
      </c>
      <c r="F58" s="661" t="s">
        <v>886</v>
      </c>
      <c r="G58" s="669"/>
      <c r="H58" s="1024"/>
      <c r="I58" s="669"/>
      <c r="J58" s="1024"/>
      <c r="K58" s="290"/>
      <c r="X58" s="759">
        <v>0</v>
      </c>
    </row>
    <row s="1636" customFormat="1" customHeight="1" ht="11.25" hidden="1">
      <c r="A59" s="2393"/>
      <c r="B59" s="512"/>
      <c r="D59" s="666" t="s">
        <v>914</v>
      </c>
      <c r="E59" s="668" t="s">
        <v>907</v>
      </c>
      <c r="F59" s="661" t="s">
        <v>886</v>
      </c>
      <c r="G59" s="669"/>
      <c r="H59" s="1024"/>
      <c r="I59" s="669"/>
      <c r="J59" s="1024"/>
      <c r="K59" s="290"/>
      <c r="X59" s="759">
        <v>0</v>
      </c>
    </row>
    <row s="1636" customFormat="1" customHeight="1" ht="33.75" hidden="1">
      <c r="A60" s="2393"/>
      <c r="B60" s="512"/>
      <c r="D60" s="666" t="s">
        <v>96</v>
      </c>
      <c r="E60" s="667" t="s">
        <v>915</v>
      </c>
      <c r="F60" s="722" t="s">
        <v>586</v>
      </c>
      <c r="G60" s="743"/>
      <c r="H60" s="1024"/>
      <c r="I60" s="743"/>
      <c r="J60" s="1024"/>
      <c r="K60" s="303" t="s">
        <v>916</v>
      </c>
      <c r="X60" s="759">
        <v>0</v>
      </c>
    </row>
    <row s="1636" customFormat="1" customHeight="1" ht="33.75" hidden="1">
      <c r="A61" s="2393"/>
      <c r="B61" s="512"/>
      <c r="D61" s="666" t="s">
        <v>97</v>
      </c>
      <c r="E61" s="667" t="s">
        <v>917</v>
      </c>
      <c r="F61" s="727" t="s">
        <v>847</v>
      </c>
      <c r="G61" s="669"/>
      <c r="H61" s="1024"/>
      <c r="I61" s="669"/>
      <c r="J61" s="1024"/>
      <c r="K61" s="290"/>
      <c r="X61" s="759">
        <v>0</v>
      </c>
    </row>
    <row s="1636" customFormat="1" customHeight="1" ht="22.5" hidden="1">
      <c r="A62" s="2393"/>
      <c r="B62" s="512" t="s">
        <v>616</v>
      </c>
      <c r="D62" s="666" t="s">
        <v>116</v>
      </c>
      <c r="E62" s="667" t="s">
        <v>918</v>
      </c>
      <c r="F62" s="727" t="s">
        <v>335</v>
      </c>
      <c r="G62" s="383"/>
      <c r="H62" s="1024"/>
      <c r="I62" s="383"/>
      <c r="J62" s="1024"/>
      <c r="K62" s="290" t="s">
        <v>659</v>
      </c>
      <c r="X62" s="759">
        <v>0</v>
      </c>
    </row>
    <row s="1636" customFormat="1" customHeight="1" ht="45" hidden="1">
      <c r="A63" s="2393"/>
      <c r="B63" s="512" t="s">
        <v>616</v>
      </c>
      <c r="D63" s="666" t="s">
        <v>919</v>
      </c>
      <c r="E63" s="668" t="s">
        <v>920</v>
      </c>
      <c r="F63" s="722" t="s">
        <v>335</v>
      </c>
      <c r="G63" s="383"/>
      <c r="H63" s="1024"/>
      <c r="I63" s="383"/>
      <c r="J63" s="1024"/>
      <c r="K63" s="290" t="s">
        <v>659</v>
      </c>
      <c r="X63" s="759">
        <v>0</v>
      </c>
    </row>
    <row s="1636" customFormat="1" customHeight="1" ht="11.549999999999999">
      <c r="A64" s="1034"/>
      <c r="B64" s="519"/>
      <c r="D64" s="1035"/>
      <c r="E64" s="1036"/>
      <c r="X64" s="510">
        <v>11</v>
      </c>
    </row>
    <row s="1636" customFormat="1" customHeight="1" ht="22.5" hidden="1">
      <c r="A65" s="2393" t="s">
        <v>921</v>
      </c>
      <c r="B65" s="512"/>
      <c r="D65" s="666">
        <v>1</v>
      </c>
      <c r="E65" s="745" t="s">
        <v>922</v>
      </c>
      <c r="F65" s="741" t="s">
        <v>837</v>
      </c>
      <c r="G65" s="742"/>
      <c r="H65" s="1030"/>
      <c r="I65" s="742"/>
      <c r="J65" s="1030"/>
      <c r="K65" s="302" t="s">
        <v>923</v>
      </c>
      <c r="X65" s="759">
        <v>0</v>
      </c>
    </row>
    <row s="1636" customFormat="1" customHeight="1" ht="56.25" hidden="1">
      <c r="A66" s="2393"/>
      <c r="B66" s="512"/>
      <c r="D66" s="744" t="s">
        <v>114</v>
      </c>
      <c r="E66" s="708" t="s">
        <v>924</v>
      </c>
      <c r="F66" s="661" t="s">
        <v>574</v>
      </c>
      <c r="G66" s="661" t="s">
        <v>574</v>
      </c>
      <c r="H66" s="520"/>
      <c r="I66" s="661" t="s">
        <v>574</v>
      </c>
      <c r="J66" s="520"/>
      <c r="K66" s="290"/>
      <c r="X66" s="759">
        <v>0</v>
      </c>
    </row>
    <row s="1636" customFormat="1" customHeight="1" ht="33.75" hidden="1">
      <c r="A67" s="2393"/>
      <c r="B67" s="512"/>
      <c r="D67" s="744" t="s">
        <v>736</v>
      </c>
      <c r="E67" s="955" t="s">
        <v>925</v>
      </c>
      <c r="F67" s="661" t="s">
        <v>889</v>
      </c>
      <c r="G67" s="728"/>
      <c r="H67" s="520"/>
      <c r="I67" s="728"/>
      <c r="J67" s="520"/>
      <c r="K67" s="290"/>
      <c r="X67" s="759">
        <v>0</v>
      </c>
    </row>
    <row s="1636" customFormat="1" customHeight="1" ht="22.5" hidden="1">
      <c r="A68" s="2393"/>
      <c r="B68" s="512"/>
      <c r="D68" s="744" t="s">
        <v>336</v>
      </c>
      <c r="E68" s="955" t="s">
        <v>926</v>
      </c>
      <c r="F68" s="661" t="s">
        <v>889</v>
      </c>
      <c r="G68" s="728"/>
      <c r="H68" s="520"/>
      <c r="I68" s="728"/>
      <c r="J68" s="520"/>
      <c r="K68" s="290"/>
      <c r="X68" s="759">
        <v>0</v>
      </c>
    </row>
    <row s="1636" customFormat="1" customHeight="1" ht="22.5" hidden="1">
      <c r="A69" s="2393"/>
      <c r="B69" s="512"/>
      <c r="D69" s="744" t="s">
        <v>339</v>
      </c>
      <c r="E69" s="955" t="s">
        <v>927</v>
      </c>
      <c r="F69" s="722" t="s">
        <v>586</v>
      </c>
      <c r="G69" s="743"/>
      <c r="H69" s="520"/>
      <c r="I69" s="743"/>
      <c r="J69" s="520"/>
      <c r="K69" s="290"/>
      <c r="X69" s="759">
        <v>0</v>
      </c>
    </row>
    <row s="1636" customFormat="1" customHeight="1" ht="22.5" hidden="1">
      <c r="A70" s="2393"/>
      <c r="B70" s="512"/>
      <c r="D70" s="744" t="s">
        <v>756</v>
      </c>
      <c r="E70" s="955" t="s">
        <v>928</v>
      </c>
      <c r="F70" s="722" t="s">
        <v>586</v>
      </c>
      <c r="G70" s="743"/>
      <c r="H70" s="520"/>
      <c r="I70" s="743"/>
      <c r="J70" s="520"/>
      <c r="K70" s="290"/>
      <c r="X70" s="759">
        <v>0</v>
      </c>
    </row>
    <row s="1636" customFormat="1" customHeight="1" ht="22.5" hidden="1">
      <c r="A71" s="2393"/>
      <c r="B71" s="512"/>
      <c r="D71" s="666" t="s">
        <v>94</v>
      </c>
      <c r="E71" s="667" t="s">
        <v>929</v>
      </c>
      <c r="F71" s="661" t="s">
        <v>889</v>
      </c>
      <c r="G71" s="558"/>
      <c r="H71" s="1031"/>
      <c r="I71" s="558"/>
      <c r="J71" s="1031"/>
      <c r="K71" s="303"/>
      <c r="X71" s="759">
        <v>0</v>
      </c>
    </row>
    <row s="1636" customFormat="1" customHeight="1" ht="56.25" hidden="1">
      <c r="A72" s="2393"/>
      <c r="B72" s="512"/>
      <c r="D72" s="666" t="s">
        <v>95</v>
      </c>
      <c r="E72" s="667" t="s">
        <v>930</v>
      </c>
      <c r="F72" s="722" t="s">
        <v>586</v>
      </c>
      <c r="G72" s="743"/>
      <c r="H72" s="1024"/>
      <c r="I72" s="743"/>
      <c r="J72" s="1024"/>
      <c r="K72" s="303"/>
      <c r="X72" s="759">
        <v>0</v>
      </c>
    </row>
    <row s="1636" customFormat="1" customHeight="1" ht="33.75" hidden="1">
      <c r="A73" s="2393"/>
      <c r="B73" s="512"/>
      <c r="D73" s="666" t="s">
        <v>115</v>
      </c>
      <c r="E73" s="667" t="s">
        <v>931</v>
      </c>
      <c r="F73" s="727" t="s">
        <v>847</v>
      </c>
      <c r="G73" s="669"/>
      <c r="H73" s="1024"/>
      <c r="I73" s="669"/>
      <c r="J73" s="1024"/>
      <c r="K73" s="290"/>
      <c r="X73" s="759">
        <v>0</v>
      </c>
    </row>
    <row s="1636" customFormat="1" customHeight="1" ht="22.5" hidden="1">
      <c r="A74" s="2393"/>
      <c r="B74" s="512" t="s">
        <v>616</v>
      </c>
      <c r="D74" s="666" t="s">
        <v>96</v>
      </c>
      <c r="E74" s="667" t="s">
        <v>932</v>
      </c>
      <c r="F74" s="727" t="s">
        <v>335</v>
      </c>
      <c r="G74" s="383"/>
      <c r="H74" s="1024"/>
      <c r="I74" s="383"/>
      <c r="J74" s="1024"/>
      <c r="K74" s="290" t="s">
        <v>659</v>
      </c>
      <c r="X74" s="759">
        <v>0</v>
      </c>
    </row>
    <row s="1636" customFormat="1" customHeight="1" ht="45" hidden="1">
      <c r="A75" s="2393"/>
      <c r="B75" s="512" t="s">
        <v>616</v>
      </c>
      <c r="D75" s="666" t="s">
        <v>680</v>
      </c>
      <c r="E75" s="668" t="s">
        <v>933</v>
      </c>
      <c r="F75" s="722" t="s">
        <v>335</v>
      </c>
      <c r="G75" s="383"/>
      <c r="H75" s="1024"/>
      <c r="I75" s="383"/>
      <c r="J75" s="1024"/>
      <c r="K75" s="290" t="s">
        <v>659</v>
      </c>
      <c r="X75" s="759">
        <v>0</v>
      </c>
    </row>
    <row s="1636" customFormat="1" customHeight="1" ht="11.549999999999999">
      <c r="A76" s="1034"/>
      <c r="B76" s="519"/>
      <c r="D76" s="1035"/>
      <c r="E76" s="1036"/>
      <c r="X76" s="510">
        <v>11</v>
      </c>
    </row>
    <row s="1636" customFormat="1" customHeight="1" ht="11.25" hidden="1">
      <c r="A77" s="2393" t="s">
        <v>934</v>
      </c>
      <c r="B77" s="512"/>
      <c r="D77" s="666">
        <v>1</v>
      </c>
      <c r="E77" s="667" t="s">
        <v>935</v>
      </c>
      <c r="F77" s="722" t="s">
        <v>837</v>
      </c>
      <c r="G77" s="725"/>
      <c r="H77" s="1024"/>
      <c r="I77" s="725"/>
      <c r="J77" s="1024"/>
      <c r="K77" s="290" t="s">
        <v>936</v>
      </c>
      <c r="X77" s="759">
        <v>0</v>
      </c>
    </row>
    <row s="1636" customFormat="1" customHeight="1" ht="11.25" hidden="1">
      <c r="A78" s="2393"/>
      <c r="B78" s="512"/>
      <c r="D78" s="666" t="s">
        <v>114</v>
      </c>
      <c r="E78" s="667" t="s">
        <v>937</v>
      </c>
      <c r="F78" s="722" t="s">
        <v>837</v>
      </c>
      <c r="G78" s="725"/>
      <c r="H78" s="1024"/>
      <c r="I78" s="725"/>
      <c r="J78" s="1024"/>
      <c r="K78" s="290" t="s">
        <v>938</v>
      </c>
      <c r="X78" s="759">
        <v>0</v>
      </c>
    </row>
    <row s="1636" customFormat="1" customHeight="1" ht="22.5" hidden="1">
      <c r="A79" s="2393"/>
      <c r="B79" s="512"/>
      <c r="D79" s="666" t="s">
        <v>94</v>
      </c>
      <c r="E79" s="723" t="s">
        <v>939</v>
      </c>
      <c r="F79" s="661" t="s">
        <v>886</v>
      </c>
      <c r="G79" s="725"/>
      <c r="H79" s="1024"/>
      <c r="I79" s="725"/>
      <c r="J79" s="1024"/>
      <c r="K79" s="290" t="s">
        <v>940</v>
      </c>
      <c r="X79" s="759">
        <v>0</v>
      </c>
    </row>
    <row s="1636" customFormat="1" customHeight="1" ht="11.25" hidden="1">
      <c r="A80" s="2393"/>
      <c r="B80" s="512"/>
      <c r="D80" s="666" t="s">
        <v>353</v>
      </c>
      <c r="E80" s="724" t="s">
        <v>941</v>
      </c>
      <c r="F80" s="661" t="s">
        <v>886</v>
      </c>
      <c r="G80" s="725"/>
      <c r="H80" s="1024"/>
      <c r="I80" s="725"/>
      <c r="J80" s="1024"/>
      <c r="K80" s="290"/>
      <c r="X80" s="759">
        <v>0</v>
      </c>
    </row>
    <row s="1636" customFormat="1" customHeight="1" ht="11.25" hidden="1">
      <c r="A81" s="2393"/>
      <c r="B81" s="512"/>
      <c r="D81" s="666" t="s">
        <v>361</v>
      </c>
      <c r="E81" s="724" t="s">
        <v>942</v>
      </c>
      <c r="F81" s="661" t="s">
        <v>886</v>
      </c>
      <c r="G81" s="725"/>
      <c r="H81" s="1024"/>
      <c r="I81" s="725"/>
      <c r="J81" s="1024"/>
      <c r="K81" s="290"/>
      <c r="X81" s="759">
        <v>0</v>
      </c>
    </row>
    <row s="1636" customFormat="1" customHeight="1" ht="11.25" hidden="1">
      <c r="A82" s="2393"/>
      <c r="B82" s="512"/>
      <c r="D82" s="666" t="s">
        <v>363</v>
      </c>
      <c r="E82" s="724" t="s">
        <v>943</v>
      </c>
      <c r="F82" s="661" t="s">
        <v>886</v>
      </c>
      <c r="G82" s="725"/>
      <c r="H82" s="1024"/>
      <c r="I82" s="725"/>
      <c r="J82" s="1024"/>
      <c r="K82" s="290"/>
      <c r="X82" s="759">
        <v>0</v>
      </c>
    </row>
    <row s="1636" customFormat="1" customHeight="1" ht="11.25" hidden="1">
      <c r="A83" s="2393"/>
      <c r="B83" s="512"/>
      <c r="D83" s="666" t="s">
        <v>365</v>
      </c>
      <c r="E83" s="724" t="s">
        <v>944</v>
      </c>
      <c r="F83" s="661" t="s">
        <v>886</v>
      </c>
      <c r="G83" s="725"/>
      <c r="H83" s="1024"/>
      <c r="I83" s="725"/>
      <c r="J83" s="1024"/>
      <c r="K83" s="290"/>
      <c r="X83" s="759">
        <v>0</v>
      </c>
    </row>
    <row s="1636" customFormat="1" customHeight="1" ht="11.25" hidden="1">
      <c r="A84" s="2393"/>
      <c r="B84" s="512"/>
      <c r="D84" s="666" t="s">
        <v>945</v>
      </c>
      <c r="E84" s="724" t="s">
        <v>946</v>
      </c>
      <c r="F84" s="661" t="s">
        <v>886</v>
      </c>
      <c r="G84" s="725"/>
      <c r="H84" s="1024"/>
      <c r="I84" s="725"/>
      <c r="J84" s="1024"/>
      <c r="K84" s="290"/>
      <c r="X84" s="759">
        <v>0</v>
      </c>
    </row>
    <row s="1636" customFormat="1" customHeight="1" ht="11.25" hidden="1">
      <c r="A85" s="2393"/>
      <c r="B85" s="512"/>
      <c r="D85" s="666" t="s">
        <v>947</v>
      </c>
      <c r="E85" s="724" t="s">
        <v>948</v>
      </c>
      <c r="F85" s="661" t="s">
        <v>886</v>
      </c>
      <c r="G85" s="725"/>
      <c r="H85" s="1024"/>
      <c r="I85" s="725"/>
      <c r="J85" s="1024"/>
      <c r="K85" s="290"/>
      <c r="X85" s="759">
        <v>0</v>
      </c>
    </row>
    <row s="1636" customFormat="1" customHeight="1" ht="11.25" hidden="1">
      <c r="A86" s="2393"/>
      <c r="B86" s="512"/>
      <c r="D86" s="666" t="s">
        <v>949</v>
      </c>
      <c r="E86" s="724" t="s">
        <v>950</v>
      </c>
      <c r="F86" s="661" t="s">
        <v>886</v>
      </c>
      <c r="G86" s="725"/>
      <c r="H86" s="1024"/>
      <c r="I86" s="725"/>
      <c r="J86" s="1024"/>
      <c r="K86" s="290"/>
      <c r="X86" s="759">
        <v>0</v>
      </c>
    </row>
    <row s="1636" customFormat="1" customHeight="1" ht="45" hidden="1">
      <c r="A87" s="2393"/>
      <c r="B87" s="512"/>
      <c r="D87" s="666" t="s">
        <v>95</v>
      </c>
      <c r="E87" s="667" t="s">
        <v>951</v>
      </c>
      <c r="F87" s="661" t="s">
        <v>886</v>
      </c>
      <c r="G87" s="725"/>
      <c r="H87" s="1024"/>
      <c r="I87" s="725"/>
      <c r="J87" s="1024"/>
      <c r="K87" s="290" t="s">
        <v>952</v>
      </c>
      <c r="X87" s="759">
        <v>0</v>
      </c>
    </row>
    <row s="1636" customFormat="1" customHeight="1" ht="11.25" hidden="1">
      <c r="A88" s="2393"/>
      <c r="B88" s="512"/>
      <c r="D88" s="666" t="s">
        <v>781</v>
      </c>
      <c r="E88" s="724" t="s">
        <v>941</v>
      </c>
      <c r="F88" s="661" t="s">
        <v>886</v>
      </c>
      <c r="G88" s="725"/>
      <c r="H88" s="1024"/>
      <c r="I88" s="725"/>
      <c r="J88" s="1024"/>
      <c r="K88" s="290"/>
      <c r="X88" s="759">
        <v>0</v>
      </c>
    </row>
    <row s="1636" customFormat="1" customHeight="1" ht="11.25" hidden="1">
      <c r="A89" s="2393"/>
      <c r="B89" s="512"/>
      <c r="D89" s="666" t="s">
        <v>823</v>
      </c>
      <c r="E89" s="724" t="s">
        <v>942</v>
      </c>
      <c r="F89" s="661" t="s">
        <v>886</v>
      </c>
      <c r="G89" s="725"/>
      <c r="H89" s="1024"/>
      <c r="I89" s="725"/>
      <c r="J89" s="1024"/>
      <c r="K89" s="290"/>
      <c r="X89" s="759">
        <v>0</v>
      </c>
    </row>
    <row s="1636" customFormat="1" customHeight="1" ht="11.25" hidden="1">
      <c r="A90" s="2393"/>
      <c r="B90" s="512"/>
      <c r="D90" s="666" t="s">
        <v>826</v>
      </c>
      <c r="E90" s="724" t="s">
        <v>943</v>
      </c>
      <c r="F90" s="661" t="s">
        <v>886</v>
      </c>
      <c r="G90" s="725"/>
      <c r="H90" s="1024"/>
      <c r="I90" s="725"/>
      <c r="J90" s="1024"/>
      <c r="K90" s="290"/>
      <c r="X90" s="759">
        <v>0</v>
      </c>
    </row>
    <row s="1636" customFormat="1" customHeight="1" ht="11.25" hidden="1">
      <c r="A91" s="2393"/>
      <c r="B91" s="512"/>
      <c r="D91" s="666" t="s">
        <v>904</v>
      </c>
      <c r="E91" s="724" t="s">
        <v>944</v>
      </c>
      <c r="F91" s="661" t="s">
        <v>886</v>
      </c>
      <c r="G91" s="725"/>
      <c r="H91" s="1024"/>
      <c r="I91" s="725"/>
      <c r="J91" s="1024"/>
      <c r="K91" s="290"/>
      <c r="X91" s="759">
        <v>0</v>
      </c>
    </row>
    <row s="1636" customFormat="1" customHeight="1" ht="11.25" hidden="1">
      <c r="A92" s="2393"/>
      <c r="B92" s="512"/>
      <c r="D92" s="666" t="s">
        <v>906</v>
      </c>
      <c r="E92" s="724" t="s">
        <v>946</v>
      </c>
      <c r="F92" s="661" t="s">
        <v>886</v>
      </c>
      <c r="G92" s="725"/>
      <c r="H92" s="1024"/>
      <c r="I92" s="725"/>
      <c r="J92" s="1024"/>
      <c r="K92" s="290"/>
      <c r="X92" s="759">
        <v>0</v>
      </c>
    </row>
    <row s="1636" customFormat="1" customHeight="1" ht="11.25" hidden="1">
      <c r="A93" s="2393"/>
      <c r="B93" s="512"/>
      <c r="D93" s="666" t="s">
        <v>953</v>
      </c>
      <c r="E93" s="724" t="s">
        <v>948</v>
      </c>
      <c r="F93" s="661" t="s">
        <v>886</v>
      </c>
      <c r="G93" s="725"/>
      <c r="H93" s="1024"/>
      <c r="I93" s="725"/>
      <c r="J93" s="1024"/>
      <c r="K93" s="290"/>
      <c r="X93" s="759">
        <v>0</v>
      </c>
    </row>
    <row s="1636" customFormat="1" customHeight="1" ht="11.25" hidden="1">
      <c r="A94" s="2393"/>
      <c r="B94" s="512"/>
      <c r="D94" s="666" t="s">
        <v>954</v>
      </c>
      <c r="E94" s="724" t="s">
        <v>950</v>
      </c>
      <c r="F94" s="661" t="s">
        <v>886</v>
      </c>
      <c r="G94" s="725"/>
      <c r="H94" s="1024"/>
      <c r="I94" s="725"/>
      <c r="J94" s="1024"/>
      <c r="K94" s="290"/>
      <c r="X94" s="759">
        <v>0</v>
      </c>
    </row>
    <row s="1636" customFormat="1" customHeight="1" ht="24.75" hidden="1">
      <c r="A95" s="2393"/>
      <c r="B95" s="512"/>
      <c r="D95" s="666" t="s">
        <v>115</v>
      </c>
      <c r="E95" s="667" t="s">
        <v>955</v>
      </c>
      <c r="F95" s="726" t="s">
        <v>586</v>
      </c>
      <c r="G95" s="728"/>
      <c r="H95" s="1024"/>
      <c r="I95" s="728"/>
      <c r="J95" s="1024"/>
      <c r="K95" s="290" t="s">
        <v>956</v>
      </c>
      <c r="X95" s="759">
        <v>0</v>
      </c>
    </row>
    <row s="1636" customFormat="1" customHeight="1" ht="33.75" hidden="1">
      <c r="A96" s="2393"/>
      <c r="B96" s="512"/>
      <c r="D96" s="666" t="s">
        <v>96</v>
      </c>
      <c r="E96" s="667" t="s">
        <v>957</v>
      </c>
      <c r="F96" s="727" t="s">
        <v>847</v>
      </c>
      <c r="G96" s="729"/>
      <c r="H96" s="1024"/>
      <c r="I96" s="729"/>
      <c r="J96" s="1024"/>
      <c r="K96" s="290"/>
      <c r="X96" s="759">
        <v>0</v>
      </c>
    </row>
    <row s="1636" customFormat="1" customHeight="1" ht="22.5" hidden="1">
      <c r="A97" s="2393"/>
      <c r="B97" s="512" t="s">
        <v>616</v>
      </c>
      <c r="D97" s="666" t="s">
        <v>97</v>
      </c>
      <c r="E97" s="667" t="s">
        <v>958</v>
      </c>
      <c r="F97" s="727" t="s">
        <v>335</v>
      </c>
      <c r="G97" s="386"/>
      <c r="H97" s="1024"/>
      <c r="I97" s="386"/>
      <c r="J97" s="1024"/>
      <c r="K97" s="290" t="s">
        <v>659</v>
      </c>
      <c r="X97" s="759">
        <v>0</v>
      </c>
    </row>
    <row s="1636" customFormat="1" customHeight="1" ht="45" hidden="1">
      <c r="A98" s="2393"/>
      <c r="B98" s="512" t="s">
        <v>616</v>
      </c>
      <c r="D98" s="666" t="s">
        <v>959</v>
      </c>
      <c r="E98" s="668" t="s">
        <v>960</v>
      </c>
      <c r="F98" s="722" t="s">
        <v>335</v>
      </c>
      <c r="G98" s="386"/>
      <c r="H98" s="1024"/>
      <c r="I98" s="386"/>
      <c r="J98" s="1024"/>
      <c r="K98" s="290" t="s">
        <v>659</v>
      </c>
      <c r="X98" s="759">
        <v>0</v>
      </c>
    </row>
    <row s="1636" customFormat="1" customHeight="1" ht="95.25" hidden="1">
      <c r="A99" s="2393"/>
      <c r="B99" s="512" t="s">
        <v>616</v>
      </c>
      <c r="D99" s="666" t="s">
        <v>116</v>
      </c>
      <c r="E99" s="667" t="s">
        <v>961</v>
      </c>
      <c r="F99" s="722" t="s">
        <v>335</v>
      </c>
      <c r="G99" s="386"/>
      <c r="H99" s="1024"/>
      <c r="I99" s="386"/>
      <c r="J99" s="1024"/>
      <c r="K99" s="290" t="s">
        <v>659</v>
      </c>
      <c r="X99" s="759">
        <v>0</v>
      </c>
    </row>
    <row s="1636" customFormat="1" customHeight="1" ht="22.5" hidden="1">
      <c r="A100" s="2393"/>
      <c r="B100" s="512" t="s">
        <v>616</v>
      </c>
      <c r="D100" s="666" t="s">
        <v>152</v>
      </c>
      <c r="E100" s="667" t="s">
        <v>962</v>
      </c>
      <c r="F100" s="722" t="s">
        <v>335</v>
      </c>
      <c r="G100" s="386"/>
      <c r="H100" s="1024"/>
      <c r="I100" s="386"/>
      <c r="J100" s="1024"/>
      <c r="K100" s="290" t="s">
        <v>659</v>
      </c>
      <c r="X100" s="759">
        <v>0</v>
      </c>
    </row>
    <row s="1636" customFormat="1" customHeight="1" ht="11.549999999999999">
      <c r="A101" s="1034"/>
      <c r="B101" s="519"/>
      <c r="D101" s="1035"/>
      <c r="E101" s="1036"/>
      <c r="X101" s="510">
        <v>11</v>
      </c>
    </row>
    <row customHeight="1" ht="22.5" hidden="1">
      <c r="A102" s="537" t="s">
        <v>86</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44EA6-BD44-0728-1E68-6DFAD9CE8FA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"Мурманэнергосбыт"</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109</v>
      </c>
      <c r="E9" s="2128"/>
      <c r="F9" s="2129" t="s">
        <v>110</v>
      </c>
      <c r="G9" s="2130"/>
      <c r="H9" s="2130"/>
      <c r="I9" s="2130"/>
      <c r="J9" s="2133" t="s">
        <v>111</v>
      </c>
      <c r="K9" s="2133"/>
      <c r="L9" s="2133"/>
      <c r="M9" s="2133"/>
      <c r="AM9" s="584">
        <v>18</v>
      </c>
    </row>
    <row customHeight="1" ht="24">
      <c r="A10" s="2127"/>
      <c r="B10" s="593"/>
      <c r="C10" s="526"/>
      <c r="D10" s="524" t="s">
        <v>92</v>
      </c>
      <c r="E10" s="524" t="s">
        <v>93</v>
      </c>
      <c r="F10" s="524" t="s">
        <v>112</v>
      </c>
      <c r="G10" s="2134" t="s">
        <v>92</v>
      </c>
      <c r="H10" s="2135"/>
      <c r="I10" s="524" t="s">
        <v>93</v>
      </c>
      <c r="J10" s="524" t="s">
        <v>112</v>
      </c>
      <c r="K10" s="2134" t="s">
        <v>92</v>
      </c>
      <c r="L10" s="2135"/>
      <c r="M10" s="524" t="s">
        <v>93</v>
      </c>
      <c r="N10" s="1628"/>
      <c r="AM10" s="584">
        <v>23</v>
      </c>
    </row>
    <row s="1854" customFormat="1" customHeight="1" ht="11.25" hidden="1">
      <c r="A11" s="594"/>
      <c r="B11" s="594"/>
      <c r="C11" s="594"/>
      <c r="D11" s="595" t="s">
        <v>113</v>
      </c>
      <c r="E11" s="595" t="s">
        <v>114</v>
      </c>
      <c r="F11" s="595" t="s">
        <v>94</v>
      </c>
      <c r="G11" s="2116" t="s">
        <v>95</v>
      </c>
      <c r="H11" s="2117"/>
      <c r="I11" s="595" t="s">
        <v>115</v>
      </c>
      <c r="J11" s="595" t="s">
        <v>96</v>
      </c>
      <c r="K11" s="2118" t="s">
        <v>97</v>
      </c>
      <c r="L11" s="2119"/>
      <c r="M11" s="595" t="s">
        <v>116</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117</v>
      </c>
      <c r="P12" s="1414" t="s">
        <v>118</v>
      </c>
      <c r="Q12" s="1414" t="s">
        <v>119</v>
      </c>
      <c r="R12" s="1414" t="s">
        <v>120</v>
      </c>
      <c r="AM12" s="584">
        <v>1</v>
      </c>
    </row>
    <row s="1854" customFormat="1" customHeight="1" ht="15.75">
      <c r="A13" s="294"/>
      <c r="B13" s="294"/>
      <c r="C13" s="527"/>
      <c r="D13" s="2109" t="s">
        <v>113</v>
      </c>
      <c r="E13" s="2110"/>
      <c r="F13" s="2113" t="s">
        <v>64</v>
      </c>
      <c r="G13" s="2114"/>
      <c r="H13" s="2115">
        <v>1</v>
      </c>
      <c r="I13" s="2106" t="str">
        <f>IF(U13="","",INDEX(TERRITORY_MR_LIST,MATCH(U13,TERRITORY_LIST_ID,0)))</f>
        <v/>
      </c>
      <c r="J13" s="2108" t="s">
        <v>19</v>
      </c>
      <c r="K13" s="603"/>
      <c r="L13" s="528" t="s">
        <v>113</v>
      </c>
      <c r="M13" s="604" t="s">
        <v>28</v>
      </c>
      <c r="N13" s="813"/>
      <c r="O13" s="1417" t="s">
        <v>121</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122</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123</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124</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125</v>
      </c>
      <c r="F16" s="178"/>
      <c r="G16" s="178"/>
      <c r="H16" s="178"/>
      <c r="I16" s="178"/>
      <c r="J16" s="178"/>
      <c r="K16" s="178" t="s">
        <v>28</v>
      </c>
      <c r="L16" s="178"/>
      <c r="M16" s="609"/>
      <c r="N16" s="1628"/>
      <c r="AM16" s="584">
        <v>15</v>
      </c>
    </row>
    <row customHeight="1" ht="11.25" hidden="1">
      <c r="A17" s="584" t="s">
        <v>86</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3E3A8-1B1E-E8EF-7998-DAB43810F90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186</v>
      </c>
      <c r="D3" s="690" t="str">
        <f>B3&amp;".1"</f>
        <v>.1</v>
      </c>
      <c r="E3" s="691" t="s">
        <v>963</v>
      </c>
      <c r="F3" s="692" t="s">
        <v>335</v>
      </c>
      <c r="G3" s="687"/>
      <c r="H3" s="402"/>
      <c r="I3" s="687"/>
      <c r="J3" s="402"/>
      <c r="K3" s="290" t="s">
        <v>964</v>
      </c>
      <c r="V3" s="506">
        <v>0</v>
      </c>
    </row>
    <row customHeight="1" ht="15" hidden="1">
      <c r="A4" s="506"/>
      <c r="B4" s="2398"/>
      <c r="C4" s="2399"/>
      <c r="D4" s="690" t="str">
        <f>B3&amp;".2"</f>
        <v>.2</v>
      </c>
      <c r="E4" s="691" t="s">
        <v>965</v>
      </c>
      <c r="F4" s="692" t="s">
        <v>335</v>
      </c>
      <c r="G4" s="1739" t="s">
        <v>28</v>
      </c>
      <c r="H4" s="402"/>
      <c r="I4" s="1739" t="s">
        <v>28</v>
      </c>
      <c r="J4" s="402"/>
      <c r="K4" s="290" t="s">
        <v>966</v>
      </c>
      <c r="V4" s="506">
        <v>0</v>
      </c>
    </row>
    <row s="1367" customFormat="1" customHeight="1" ht="15" hidden="1">
      <c r="C5" s="673"/>
      <c r="U5" s="421"/>
      <c r="V5" s="418">
        <v>0</v>
      </c>
    </row>
    <row customHeight="1" ht="22.5" hidden="1">
      <c r="A6" s="506"/>
      <c r="B6" s="2398"/>
      <c r="C6" s="2399" t="s">
        <v>186</v>
      </c>
      <c r="D6" s="690" t="str">
        <f>B6&amp;".1"</f>
        <v>.1</v>
      </c>
      <c r="E6" s="691" t="s">
        <v>967</v>
      </c>
      <c r="F6" s="692" t="s">
        <v>335</v>
      </c>
      <c r="G6" s="687"/>
      <c r="H6" s="402"/>
      <c r="I6" s="687"/>
      <c r="J6" s="402"/>
      <c r="K6" s="290" t="s">
        <v>968</v>
      </c>
      <c r="V6" s="506">
        <v>0</v>
      </c>
    </row>
    <row customHeight="1" ht="15" hidden="1">
      <c r="A7" s="506"/>
      <c r="B7" s="2398"/>
      <c r="C7" s="2399"/>
      <c r="D7" s="690" t="str">
        <f>B6&amp;".2"</f>
        <v>.2</v>
      </c>
      <c r="E7" s="691" t="s">
        <v>965</v>
      </c>
      <c r="F7" s="692" t="s">
        <v>335</v>
      </c>
      <c r="G7" s="1739" t="s">
        <v>28</v>
      </c>
      <c r="H7" s="402"/>
      <c r="I7" s="1739" t="s">
        <v>28</v>
      </c>
      <c r="J7" s="402"/>
      <c r="K7" s="290" t="s">
        <v>966</v>
      </c>
      <c r="V7" s="506">
        <v>0</v>
      </c>
    </row>
    <row s="1367" customFormat="1" customHeight="1" ht="15" hidden="1">
      <c r="C8" s="673"/>
      <c r="U8" s="421"/>
      <c r="V8" s="418">
        <v>0</v>
      </c>
    </row>
    <row customHeight="1" ht="22.5" hidden="1">
      <c r="A9" s="506"/>
      <c r="B9" s="2398"/>
      <c r="C9" s="2399" t="s">
        <v>186</v>
      </c>
      <c r="D9" s="690" t="str">
        <f>B9&amp;".1"</f>
        <v>.1</v>
      </c>
      <c r="E9" s="691" t="s">
        <v>969</v>
      </c>
      <c r="F9" s="692" t="s">
        <v>335</v>
      </c>
      <c r="G9" s="698" t="s">
        <v>28</v>
      </c>
      <c r="H9" s="402" t="s">
        <v>28</v>
      </c>
      <c r="I9" s="698" t="s">
        <v>28</v>
      </c>
      <c r="J9" s="402" t="s">
        <v>28</v>
      </c>
      <c r="K9" s="290"/>
      <c r="V9" s="506">
        <v>0</v>
      </c>
    </row>
    <row customHeight="1" ht="15" hidden="1">
      <c r="A10" s="506"/>
      <c r="B10" s="2398"/>
      <c r="C10" s="2399"/>
      <c r="D10" s="690" t="str">
        <f>B9&amp;".2"</f>
        <v>.2</v>
      </c>
      <c r="E10" s="691" t="s">
        <v>970</v>
      </c>
      <c r="F10" s="692" t="s">
        <v>335</v>
      </c>
      <c r="G10" s="1733" t="s">
        <v>28</v>
      </c>
      <c r="H10" s="402" t="s">
        <v>28</v>
      </c>
      <c r="I10" s="1733" t="s">
        <v>28</v>
      </c>
      <c r="J10" s="402" t="s">
        <v>28</v>
      </c>
      <c r="K10" s="290" t="s">
        <v>971</v>
      </c>
      <c r="V10" s="506">
        <v>0</v>
      </c>
    </row>
    <row customHeight="1" ht="15" hidden="1">
      <c r="A11" s="506"/>
      <c r="B11" s="2398"/>
      <c r="C11" s="2399"/>
      <c r="D11" s="690" t="str">
        <f>B9&amp;".3"</f>
        <v>.3</v>
      </c>
      <c r="E11" s="691" t="s">
        <v>972</v>
      </c>
      <c r="F11" s="692" t="s">
        <v>335</v>
      </c>
      <c r="G11" s="1733" t="s">
        <v>28</v>
      </c>
      <c r="H11" s="402" t="s">
        <v>28</v>
      </c>
      <c r="I11" s="1733" t="s">
        <v>28</v>
      </c>
      <c r="J11" s="402" t="s">
        <v>28</v>
      </c>
      <c r="K11" s="290" t="s">
        <v>973</v>
      </c>
      <c r="V11" s="506">
        <v>0</v>
      </c>
    </row>
    <row s="1367" customFormat="1" customHeight="1" ht="15" hidden="1">
      <c r="C12" s="673"/>
      <c r="U12" s="421"/>
      <c r="V12" s="418">
        <v>0</v>
      </c>
    </row>
    <row customHeight="1" ht="33.75" hidden="1">
      <c r="A13" s="506"/>
      <c r="B13" s="2398"/>
      <c r="C13" s="2399" t="s">
        <v>186</v>
      </c>
      <c r="D13" s="690" t="str">
        <f>B13&amp;".1"</f>
        <v>.1</v>
      </c>
      <c r="E13" s="691" t="s">
        <v>974</v>
      </c>
      <c r="F13" s="692" t="s">
        <v>335</v>
      </c>
      <c r="G13" s="698" t="s">
        <v>28</v>
      </c>
      <c r="H13" s="402" t="s">
        <v>28</v>
      </c>
      <c r="I13" s="698" t="s">
        <v>28</v>
      </c>
      <c r="J13" s="402" t="s">
        <v>28</v>
      </c>
      <c r="K13" s="290" t="s">
        <v>975</v>
      </c>
      <c r="V13" s="506">
        <v>0</v>
      </c>
    </row>
    <row customHeight="1" ht="15" hidden="1">
      <c r="B14" s="2398"/>
      <c r="C14" s="2399"/>
      <c r="D14" s="690" t="str">
        <f>B13&amp;".2"</f>
        <v>.2</v>
      </c>
      <c r="E14" s="691" t="s">
        <v>976</v>
      </c>
      <c r="F14" s="692" t="s">
        <v>335</v>
      </c>
      <c r="G14" s="1733" t="s">
        <v>28</v>
      </c>
      <c r="H14" s="402" t="s">
        <v>28</v>
      </c>
      <c r="I14" s="1733" t="s">
        <v>28</v>
      </c>
      <c r="J14" s="402" t="s">
        <v>28</v>
      </c>
      <c r="K14" s="290" t="s">
        <v>977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"Мурманэнергосбыт"</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121</v>
      </c>
      <c r="J25" s="753"/>
      <c r="K25" s="418"/>
      <c r="U25" s="676"/>
      <c r="V25" s="759">
        <v>1</v>
      </c>
    </row>
    <row customHeight="1" ht="15.75">
      <c r="C26" s="177"/>
      <c r="D26" s="712"/>
      <c r="E26" s="2368" t="s">
        <v>109</v>
      </c>
      <c r="F26" s="2369"/>
      <c r="G26" s="2396" t="str">
        <f>IF(G25="","",INDEX(DIFFERENTIATION_UNMERGE_VD,MATCH(G25,DIFFERENTIATION_ID_DIFF,0)))</f>
        <v/>
      </c>
      <c r="H26" s="2397"/>
      <c r="I26" s="2396">
        <f>IF(I25="","",INDEX(DIFFERENTIATION_UNMERGE_VD,MATCH(I25,DIFFERENTIATION_ID_DIFF,0)))</f>
        <v>0</v>
      </c>
      <c r="J26" s="2397"/>
      <c r="K26" s="2176" t="s">
        <v>330</v>
      </c>
      <c r="V26" s="506">
        <v>15</v>
      </c>
    </row>
    <row s="1636" customFormat="1" customHeight="1" ht="15.75">
      <c r="A27" s="760"/>
      <c r="C27" s="177"/>
      <c r="D27" s="712"/>
      <c r="E27" s="2368" t="s">
        <v>592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593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329</v>
      </c>
      <c r="E29" s="2371"/>
      <c r="F29" s="2371"/>
      <c r="G29" s="888"/>
      <c r="H29" s="888"/>
      <c r="I29" s="888"/>
      <c r="J29" s="889"/>
      <c r="K29" s="2196"/>
      <c r="U29" s="676"/>
      <c r="V29" s="759">
        <v>15</v>
      </c>
    </row>
    <row customHeight="1" ht="35.699999999999996">
      <c r="C30" s="177"/>
      <c r="D30" s="762" t="s">
        <v>92</v>
      </c>
      <c r="E30" s="761" t="s">
        <v>331</v>
      </c>
      <c r="F30" s="761" t="s">
        <v>594</v>
      </c>
      <c r="G30" s="809" t="s">
        <v>332</v>
      </c>
      <c r="H30" s="808" t="s">
        <v>419</v>
      </c>
      <c r="I30" s="685" t="s">
        <v>332</v>
      </c>
      <c r="J30" s="466" t="s">
        <v>419</v>
      </c>
      <c r="K30" s="2202"/>
      <c r="V30" s="506">
        <v>34</v>
      </c>
    </row>
    <row customHeight="1" ht="15" hidden="1">
      <c r="C31" s="177"/>
      <c r="D31" s="594"/>
      <c r="E31" s="594"/>
      <c r="F31" s="594"/>
      <c r="G31" s="660"/>
      <c r="H31" s="660"/>
      <c r="I31" s="660"/>
      <c r="J31" s="660"/>
      <c r="K31" s="290"/>
      <c r="V31" s="506">
        <v>0</v>
      </c>
    </row>
    <row customHeight="1" ht="24">
      <c r="A32" s="506"/>
      <c r="B32" s="506" t="s">
        <v>978</v>
      </c>
      <c r="C32" s="527"/>
      <c r="D32" s="693">
        <v>1</v>
      </c>
      <c r="E32" s="694" t="s">
        <v>979</v>
      </c>
      <c r="F32" s="692" t="s">
        <v>335</v>
      </c>
      <c r="G32" s="814" t="s">
        <v>335</v>
      </c>
      <c r="H32" s="814" t="s">
        <v>335</v>
      </c>
      <c r="I32" s="692" t="s">
        <v>335</v>
      </c>
      <c r="J32" s="692" t="s">
        <v>335</v>
      </c>
      <c r="K32" s="290"/>
      <c r="V32" s="506">
        <v>23</v>
      </c>
    </row>
    <row customHeight="1" ht="11.549999999999999">
      <c r="A33" s="506"/>
      <c r="C33" s="506"/>
      <c r="D33" s="348"/>
      <c r="E33" s="581" t="s">
        <v>614</v>
      </c>
      <c r="F33" s="573"/>
      <c r="G33" s="573"/>
      <c r="H33" s="573"/>
      <c r="I33" s="573"/>
      <c r="J33" s="573"/>
      <c r="K33" s="574"/>
      <c r="U33" s="506"/>
      <c r="V33" s="506">
        <v>11</v>
      </c>
    </row>
    <row customHeight="1" ht="24">
      <c r="A34" s="506"/>
      <c r="B34" s="582" t="s">
        <v>664</v>
      </c>
      <c r="C34" s="527"/>
      <c r="D34" s="693">
        <v>2</v>
      </c>
      <c r="E34" s="694" t="s">
        <v>980</v>
      </c>
      <c r="F34" s="821" t="s">
        <v>335</v>
      </c>
      <c r="G34" s="821" t="s">
        <v>335</v>
      </c>
      <c r="H34" s="821" t="s">
        <v>335</v>
      </c>
      <c r="I34" s="692"/>
      <c r="J34" s="692"/>
      <c r="K34" s="290"/>
      <c r="V34" s="506">
        <v>23</v>
      </c>
    </row>
    <row customHeight="1" ht="11.549999999999999">
      <c r="A35" s="506"/>
      <c r="C35" s="506"/>
      <c r="D35" s="348"/>
      <c r="E35" s="581" t="s">
        <v>981</v>
      </c>
      <c r="F35" s="573"/>
      <c r="G35" s="695"/>
      <c r="H35" s="573"/>
      <c r="I35" s="695"/>
      <c r="J35" s="573"/>
      <c r="K35" s="574"/>
      <c r="U35" s="506"/>
      <c r="V35" s="506">
        <v>11</v>
      </c>
    </row>
    <row customHeight="1" ht="71.25">
      <c r="A36" s="506"/>
      <c r="B36" s="506" t="s">
        <v>982</v>
      </c>
      <c r="C36" s="527"/>
      <c r="D36" s="693">
        <v>3</v>
      </c>
      <c r="E36" s="694" t="s">
        <v>983</v>
      </c>
      <c r="F36" s="696" t="s">
        <v>335</v>
      </c>
      <c r="G36" s="815" t="s">
        <v>984</v>
      </c>
      <c r="H36" s="814" t="s">
        <v>335</v>
      </c>
      <c r="I36" s="525" t="s">
        <v>984</v>
      </c>
      <c r="J36" s="692" t="s">
        <v>335</v>
      </c>
      <c r="K36" s="290" t="s">
        <v>985</v>
      </c>
      <c r="V36" s="506">
        <v>68</v>
      </c>
    </row>
    <row customHeight="1" ht="11.549999999999999">
      <c r="A37" s="506"/>
      <c r="C37" s="506"/>
      <c r="D37" s="348"/>
      <c r="E37" s="581" t="s">
        <v>986</v>
      </c>
      <c r="F37" s="573"/>
      <c r="G37" s="695"/>
      <c r="H37" s="695"/>
      <c r="I37" s="695"/>
      <c r="J37" s="695"/>
      <c r="K37" s="574"/>
      <c r="U37" s="506"/>
      <c r="V37" s="506">
        <v>11</v>
      </c>
    </row>
    <row customHeight="1" ht="71.25">
      <c r="A38" s="506"/>
      <c r="B38" s="506" t="s">
        <v>987</v>
      </c>
      <c r="C38" s="527"/>
      <c r="D38" s="693">
        <v>4</v>
      </c>
      <c r="E38" s="694" t="s">
        <v>988</v>
      </c>
      <c r="F38" s="696" t="s">
        <v>335</v>
      </c>
      <c r="G38" s="815" t="s">
        <v>984</v>
      </c>
      <c r="H38" s="816" t="s">
        <v>335</v>
      </c>
      <c r="I38" s="525" t="s">
        <v>984</v>
      </c>
      <c r="J38" s="522" t="s">
        <v>335</v>
      </c>
      <c r="K38" s="680" t="s">
        <v>989</v>
      </c>
      <c r="V38" s="506">
        <v>68</v>
      </c>
    </row>
    <row customHeight="1" ht="11.549999999999999">
      <c r="A39" s="506"/>
      <c r="C39" s="506"/>
      <c r="D39" s="348"/>
      <c r="E39" s="581" t="s">
        <v>990</v>
      </c>
      <c r="F39" s="573"/>
      <c r="G39" s="573"/>
      <c r="H39" s="697"/>
      <c r="I39" s="573"/>
      <c r="J39" s="697"/>
      <c r="K39" s="574"/>
      <c r="U39" s="506"/>
      <c r="V39" s="506">
        <v>11</v>
      </c>
    </row>
    <row customHeight="1" ht="22.5" hidden="1">
      <c r="A40" s="450" t="s">
        <v>86</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79288-5384-98C8-4AA8-3ACA6CDCF6F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991</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"Мурманэнергосбыт"</v>
      </c>
      <c r="G6" s="2250"/>
      <c r="H6" s="2250"/>
      <c r="I6" s="2250"/>
      <c r="J6" s="2250"/>
      <c r="K6" s="2250"/>
      <c r="M6" s="583"/>
      <c r="AB6" s="1149"/>
      <c r="AE6" s="1632">
        <v>16</v>
      </c>
    </row>
    <row customHeight="1" ht="10.5">
      <c r="AE7" s="759">
        <v>10</v>
      </c>
    </row>
    <row customHeight="1" ht="10.5">
      <c r="A8" s="1052"/>
      <c r="B8" s="1052"/>
      <c r="C8" s="1052"/>
      <c r="F8" s="2102" t="s">
        <v>329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92</v>
      </c>
      <c r="G9" s="2128" t="s">
        <v>991</v>
      </c>
      <c r="H9" s="2176" t="s">
        <v>992</v>
      </c>
      <c r="I9" s="2128" t="s">
        <v>993</v>
      </c>
      <c r="J9" s="2128" t="s">
        <v>994</v>
      </c>
      <c r="K9" s="2128" t="s">
        <v>995</v>
      </c>
      <c r="L9" s="2128" t="s">
        <v>996</v>
      </c>
      <c r="M9" s="2128" t="s">
        <v>997</v>
      </c>
      <c r="N9" s="2210" t="s">
        <v>998</v>
      </c>
      <c r="O9" s="2210"/>
      <c r="P9" s="2210"/>
      <c r="Q9" s="2400" t="s">
        <v>999</v>
      </c>
      <c r="R9" s="2401"/>
      <c r="S9" s="2401"/>
      <c r="T9" s="2402"/>
      <c r="U9" s="2400" t="s">
        <v>1000</v>
      </c>
      <c r="V9" s="2401"/>
      <c r="W9" s="2401"/>
      <c r="X9" s="2402"/>
      <c r="Y9" s="2102" t="s">
        <v>1001</v>
      </c>
      <c r="Z9" s="2103"/>
      <c r="AA9" s="2103"/>
      <c r="AB9" s="2104"/>
      <c r="AE9" s="759">
        <v>41</v>
      </c>
    </row>
    <row customHeight="1" ht="43.050000000000004">
      <c r="A10" s="906"/>
      <c r="B10" s="906"/>
      <c r="C10" s="906"/>
      <c r="F10" s="2176"/>
      <c r="G10" s="2176"/>
      <c r="H10" s="2233"/>
      <c r="I10" s="2176"/>
      <c r="J10" s="2176"/>
      <c r="K10" s="2176"/>
      <c r="L10" s="2176"/>
      <c r="M10" s="2176"/>
      <c r="N10" s="904" t="s">
        <v>1002</v>
      </c>
      <c r="O10" s="904" t="s">
        <v>1003</v>
      </c>
      <c r="P10" s="905" t="s">
        <v>1004</v>
      </c>
      <c r="Q10" s="916" t="s">
        <v>93</v>
      </c>
      <c r="R10" s="916" t="s">
        <v>1005</v>
      </c>
      <c r="S10" s="916" t="s">
        <v>1006</v>
      </c>
      <c r="T10" s="917" t="s">
        <v>1007</v>
      </c>
      <c r="U10" s="916" t="s">
        <v>93</v>
      </c>
      <c r="V10" s="916" t="s">
        <v>1008</v>
      </c>
      <c r="W10" s="916" t="s">
        <v>1006</v>
      </c>
      <c r="X10" s="917" t="s">
        <v>1007</v>
      </c>
      <c r="Y10" s="302" t="s">
        <v>1009</v>
      </c>
      <c r="Z10" s="2102" t="s">
        <v>92</v>
      </c>
      <c r="AA10" s="2104"/>
      <c r="AB10" s="1050" t="s">
        <v>1010</v>
      </c>
      <c r="AE10" s="759">
        <v>41</v>
      </c>
    </row>
    <row s="1643" customFormat="1" customHeight="1" ht="5.25" hidden="1">
      <c r="A11" s="1053"/>
      <c r="B11" s="1053"/>
      <c r="C11" s="1053"/>
      <c r="E11" s="1051"/>
      <c r="F11" s="2407" t="s">
        <v>405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1011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1012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86</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903C8-F387-6B62-AEED-94B6B0C0E1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"Мурманэнергосбыт"</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329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1013</v>
      </c>
      <c r="G9" s="2410" t="s">
        <v>1014</v>
      </c>
      <c r="H9" s="2411"/>
      <c r="I9" s="2128" t="s">
        <v>1015</v>
      </c>
      <c r="J9" s="2128"/>
      <c r="K9" s="2128" t="s">
        <v>1016</v>
      </c>
      <c r="L9" s="2128"/>
      <c r="M9" s="2128"/>
      <c r="N9" s="2128"/>
      <c r="O9" s="2128"/>
      <c r="P9" s="2128"/>
      <c r="Q9" s="2128"/>
      <c r="R9" s="2128"/>
      <c r="S9" s="2128"/>
      <c r="T9" s="2128"/>
      <c r="U9" s="2128"/>
      <c r="V9" s="2128"/>
      <c r="W9" s="2128"/>
      <c r="X9" s="2128"/>
      <c r="Y9" s="2128"/>
      <c r="Z9" s="2193" t="s">
        <v>1017</v>
      </c>
      <c r="AA9" s="2194"/>
      <c r="AB9" s="2128" t="s">
        <v>1018</v>
      </c>
      <c r="AC9" s="2128"/>
      <c r="AD9" s="2128"/>
      <c r="AE9" s="2128"/>
      <c r="AF9" s="2176" t="s">
        <v>1019</v>
      </c>
      <c r="AG9" s="2128" t="s">
        <v>1020</v>
      </c>
      <c r="AH9" s="2128"/>
      <c r="AI9" s="2176" t="s">
        <v>1021</v>
      </c>
      <c r="AJ9" s="2128" t="s">
        <v>1022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1023</v>
      </c>
      <c r="L10" s="2102" t="s">
        <v>1024</v>
      </c>
      <c r="M10" s="2104"/>
      <c r="N10" s="2128" t="s">
        <v>1025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1026</v>
      </c>
      <c r="M11" s="2176" t="s">
        <v>1027</v>
      </c>
      <c r="N11" s="2128" t="s">
        <v>1028</v>
      </c>
      <c r="O11" s="2128"/>
      <c r="P11" s="2419" t="s">
        <v>1009</v>
      </c>
      <c r="Q11" s="2419" t="s">
        <v>1029</v>
      </c>
      <c r="R11" s="2419" t="s">
        <v>1030</v>
      </c>
      <c r="S11" s="2419" t="s">
        <v>1031</v>
      </c>
      <c r="T11" s="2419"/>
      <c r="U11" s="2419"/>
      <c r="V11" s="2419"/>
      <c r="W11" s="2419"/>
      <c r="X11" s="2419"/>
      <c r="Y11" s="2419"/>
      <c r="Z11" s="2195"/>
      <c r="AA11" s="2196"/>
      <c r="AB11" s="2128" t="s">
        <v>1032</v>
      </c>
      <c r="AC11" s="2128"/>
      <c r="AD11" s="2102" t="s">
        <v>1033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93</v>
      </c>
      <c r="J12" s="1154" t="s">
        <v>1034</v>
      </c>
      <c r="K12" s="2128"/>
      <c r="L12" s="2233"/>
      <c r="M12" s="2233"/>
      <c r="N12" s="2128"/>
      <c r="O12" s="2128"/>
      <c r="P12" s="2419"/>
      <c r="Q12" s="2419"/>
      <c r="R12" s="2419"/>
      <c r="S12" s="1135" t="s">
        <v>90</v>
      </c>
      <c r="T12" s="1135" t="s">
        <v>91</v>
      </c>
      <c r="U12" s="1135" t="s">
        <v>89</v>
      </c>
      <c r="V12" s="1135" t="s">
        <v>1035</v>
      </c>
      <c r="W12" s="1135" t="s">
        <v>89</v>
      </c>
      <c r="X12" s="1135" t="s">
        <v>1036</v>
      </c>
      <c r="Y12" s="1135" t="s">
        <v>1037</v>
      </c>
      <c r="Z12" s="2201"/>
      <c r="AA12" s="2202"/>
      <c r="AB12" s="1142" t="s">
        <v>1038</v>
      </c>
      <c r="AC12" s="1142" t="s">
        <v>1039</v>
      </c>
      <c r="AD12" s="1142" t="s">
        <v>1038</v>
      </c>
      <c r="AE12" s="1142" t="s">
        <v>1039</v>
      </c>
      <c r="AF12" s="2233"/>
      <c r="AG12" s="1155" t="s">
        <v>1040</v>
      </c>
      <c r="AH12" s="1155" t="s">
        <v>1041</v>
      </c>
      <c r="AI12" s="2233"/>
      <c r="AJ12" s="1155" t="s">
        <v>1040</v>
      </c>
      <c r="AK12" s="1155" t="s">
        <v>1041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1042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86</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8591B-5A31-727F-BA24-417288C703D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"Мурманэнергосбыт"</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329</v>
      </c>
      <c r="G9" s="2421"/>
      <c r="H9" s="2421"/>
      <c r="I9" s="2421"/>
      <c r="J9" s="2421"/>
      <c r="K9" s="1241"/>
      <c r="L9" s="1158"/>
      <c r="M9" s="1158"/>
      <c r="N9" s="1158"/>
      <c r="O9" s="1158"/>
      <c r="P9" s="1158"/>
      <c r="Q9" s="1158"/>
      <c r="R9" s="1158"/>
      <c r="S9" s="1158"/>
      <c r="T9" s="1158"/>
      <c r="U9" s="1158"/>
      <c r="V9" s="1158"/>
      <c r="W9" s="1156">
        <v>10</v>
      </c>
    </row>
    <row customHeight="1" ht="25.2">
      <c r="E10" s="1158"/>
      <c r="F10" s="2424" t="s">
        <v>92</v>
      </c>
      <c r="G10" s="2429" t="s">
        <v>1043</v>
      </c>
      <c r="H10" s="2427" t="s">
        <v>1044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1045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1046</v>
      </c>
      <c r="G14" s="2422" t="s">
        <v>1047</v>
      </c>
      <c r="H14" s="2422"/>
      <c r="I14" s="2422"/>
      <c r="J14" s="2422"/>
      <c r="K14" s="1235"/>
      <c r="W14" s="1156">
        <v>11</v>
      </c>
    </row>
    <row customHeight="1" ht="11.549999999999999">
      <c r="F15" s="1231">
        <v>1</v>
      </c>
      <c r="G15" s="691" t="s">
        <v>1048</v>
      </c>
      <c r="H15" s="1237">
        <f>SUM(I15:J15)</f>
        <v>0</v>
      </c>
      <c r="I15" s="1237">
        <f>SUM(I16:I27)</f>
        <v>0</v>
      </c>
      <c r="J15" s="1226"/>
      <c r="K15" s="1235"/>
      <c r="W15" s="1156">
        <v>11</v>
      </c>
    </row>
    <row customHeight="1" ht="24">
      <c r="F16" s="1231" t="s">
        <v>1049</v>
      </c>
      <c r="G16" s="1238" t="s">
        <v>1050</v>
      </c>
      <c r="H16" s="1237">
        <f>SUM(I16:J16)</f>
        <v>0</v>
      </c>
      <c r="I16" s="1236"/>
      <c r="J16" s="1226"/>
      <c r="K16" s="1235"/>
      <c r="W16" s="1156">
        <v>23</v>
      </c>
    </row>
    <row customHeight="1" ht="24">
      <c r="F17" s="1231" t="s">
        <v>1051</v>
      </c>
      <c r="G17" s="1238" t="s">
        <v>1052</v>
      </c>
      <c r="H17" s="1237">
        <f>SUM(I17:J17)</f>
        <v>0</v>
      </c>
      <c r="I17" s="1236"/>
      <c r="J17" s="1226"/>
      <c r="K17" s="1235"/>
      <c r="W17" s="1156">
        <v>23</v>
      </c>
    </row>
    <row customHeight="1" ht="35.699999999999996">
      <c r="F18" s="1231" t="s">
        <v>1053</v>
      </c>
      <c r="G18" s="1238" t="s">
        <v>1054</v>
      </c>
      <c r="H18" s="1237">
        <f>SUM(I18:J18)</f>
        <v>0</v>
      </c>
      <c r="I18" s="1236"/>
      <c r="J18" s="1226"/>
      <c r="K18" s="1235"/>
      <c r="W18" s="1156">
        <v>34</v>
      </c>
    </row>
    <row customHeight="1" ht="35.699999999999996">
      <c r="F19" s="1231" t="s">
        <v>1055</v>
      </c>
      <c r="G19" s="1238" t="s">
        <v>1056</v>
      </c>
      <c r="H19" s="1237">
        <f>SUM(I19:J19)</f>
        <v>0</v>
      </c>
      <c r="I19" s="1236"/>
      <c r="J19" s="1226"/>
      <c r="K19" s="1235"/>
      <c r="W19" s="1156">
        <v>34</v>
      </c>
    </row>
    <row customHeight="1" ht="48.29999999999999">
      <c r="F20" s="1231" t="s">
        <v>1057</v>
      </c>
      <c r="G20" s="1238" t="s">
        <v>1058</v>
      </c>
      <c r="H20" s="1237">
        <f>SUM(I20:J20)</f>
        <v>0</v>
      </c>
      <c r="I20" s="1236"/>
      <c r="J20" s="1226"/>
      <c r="K20" s="1235"/>
      <c r="W20" s="1156">
        <v>46</v>
      </c>
    </row>
    <row customHeight="1" ht="35.699999999999996">
      <c r="F21" s="1231" t="s">
        <v>1059</v>
      </c>
      <c r="G21" s="1238" t="s">
        <v>1060</v>
      </c>
      <c r="H21" s="1237">
        <f>SUM(I21:J21)</f>
        <v>0</v>
      </c>
      <c r="I21" s="1236"/>
      <c r="J21" s="1226"/>
      <c r="K21" s="1235"/>
      <c r="W21" s="1156">
        <v>34</v>
      </c>
    </row>
    <row customHeight="1" ht="35.699999999999996">
      <c r="F22" s="1231" t="s">
        <v>1061</v>
      </c>
      <c r="G22" s="1238" t="s">
        <v>1062</v>
      </c>
      <c r="H22" s="1237">
        <f>SUM(I22:J22)</f>
        <v>0</v>
      </c>
      <c r="I22" s="1236"/>
      <c r="J22" s="1226"/>
      <c r="K22" s="1235"/>
      <c r="W22" s="1156">
        <v>34</v>
      </c>
    </row>
    <row customHeight="1" ht="24">
      <c r="F23" s="1231" t="s">
        <v>1063</v>
      </c>
      <c r="G23" s="1238" t="s">
        <v>1064</v>
      </c>
      <c r="H23" s="1237">
        <f>SUM(I23:J23)</f>
        <v>0</v>
      </c>
      <c r="I23" s="1236"/>
      <c r="J23" s="1226"/>
      <c r="K23" s="1235"/>
      <c r="W23" s="1156">
        <v>23</v>
      </c>
    </row>
    <row customHeight="1" ht="24">
      <c r="F24" s="1231" t="s">
        <v>1065</v>
      </c>
      <c r="G24" s="1238" t="s">
        <v>1066</v>
      </c>
      <c r="H24" s="1237">
        <f>SUM(I24:J24)</f>
        <v>0</v>
      </c>
      <c r="I24" s="1236"/>
      <c r="J24" s="1226"/>
      <c r="K24" s="1235"/>
      <c r="W24" s="1156">
        <v>23</v>
      </c>
    </row>
    <row customHeight="1" ht="35.699999999999996">
      <c r="F25" s="1231" t="s">
        <v>1067</v>
      </c>
      <c r="G25" s="1238" t="s">
        <v>1068</v>
      </c>
      <c r="H25" s="1237">
        <f>SUM(I25:J25)</f>
        <v>0</v>
      </c>
      <c r="I25" s="1236"/>
      <c r="J25" s="1226"/>
      <c r="K25" s="1235"/>
      <c r="W25" s="1156">
        <v>34</v>
      </c>
    </row>
    <row customHeight="1" ht="35.699999999999996">
      <c r="F26" s="1231" t="s">
        <v>1069</v>
      </c>
      <c r="G26" s="1238" t="s">
        <v>1070</v>
      </c>
      <c r="H26" s="1237">
        <f>SUM(I26:J26)</f>
        <v>0</v>
      </c>
      <c r="I26" s="1236"/>
      <c r="J26" s="1226"/>
      <c r="K26" s="1235"/>
      <c r="W26" s="1156">
        <v>34</v>
      </c>
    </row>
    <row customHeight="1" ht="11.549999999999999">
      <c r="F27" s="1231" t="s">
        <v>1071</v>
      </c>
      <c r="G27" s="1238" t="s">
        <v>1072</v>
      </c>
      <c r="H27" s="1237">
        <f>SUM(I27:J27)</f>
        <v>0</v>
      </c>
      <c r="I27" s="1236"/>
      <c r="J27" s="1226"/>
      <c r="K27" s="1235"/>
      <c r="W27" s="1156">
        <v>11</v>
      </c>
    </row>
    <row customHeight="1" ht="11.549999999999999">
      <c r="F28" s="1231">
        <v>2</v>
      </c>
      <c r="G28" s="691" t="s">
        <v>1073</v>
      </c>
      <c r="H28" s="1237">
        <f>SUM(I28:J28)</f>
        <v>0</v>
      </c>
      <c r="I28" s="1237">
        <f>SUM(I29:I31)</f>
        <v>0</v>
      </c>
      <c r="J28" s="1226"/>
      <c r="K28" s="1235"/>
      <c r="W28" s="1156">
        <v>11</v>
      </c>
    </row>
    <row customHeight="1" ht="11.549999999999999">
      <c r="F29" s="1231" t="s">
        <v>736</v>
      </c>
      <c r="G29" s="1238" t="s">
        <v>1074</v>
      </c>
      <c r="H29" s="1237">
        <f>SUM(I29:J29)</f>
        <v>0</v>
      </c>
      <c r="I29" s="1236"/>
      <c r="J29" s="1226"/>
      <c r="K29" s="1235"/>
      <c r="W29" s="1156">
        <v>11</v>
      </c>
    </row>
    <row customHeight="1" ht="11.549999999999999">
      <c r="F30" s="1231" t="s">
        <v>336</v>
      </c>
      <c r="G30" s="1238" t="s">
        <v>1075</v>
      </c>
      <c r="H30" s="1237">
        <f>SUM(I30:J30)</f>
        <v>0</v>
      </c>
      <c r="I30" s="1236"/>
      <c r="J30" s="1226"/>
      <c r="K30" s="1235"/>
      <c r="W30" s="1156">
        <v>11</v>
      </c>
    </row>
    <row customHeight="1" ht="11.549999999999999">
      <c r="F31" s="1231" t="s">
        <v>339</v>
      </c>
      <c r="G31" s="1238" t="s">
        <v>1076</v>
      </c>
      <c r="H31" s="1237">
        <f>SUM(I31:J31)</f>
        <v>0</v>
      </c>
      <c r="I31" s="1236"/>
      <c r="J31" s="1226"/>
      <c r="K31" s="1235"/>
      <c r="W31" s="1156">
        <v>11</v>
      </c>
    </row>
    <row customHeight="1" ht="11.549999999999999">
      <c r="F32" s="1231">
        <v>3</v>
      </c>
      <c r="G32" s="691" t="s">
        <v>1077</v>
      </c>
      <c r="H32" s="1237">
        <f>SUM(I32:J32)</f>
        <v>0</v>
      </c>
      <c r="I32" s="1237">
        <f>SUM(I33:I34)</f>
        <v>0</v>
      </c>
      <c r="J32" s="1226"/>
      <c r="K32" s="1235"/>
      <c r="W32" s="1156">
        <v>11</v>
      </c>
    </row>
    <row customHeight="1" ht="48.29999999999999">
      <c r="F33" s="1231" t="s">
        <v>353</v>
      </c>
      <c r="G33" s="1238" t="s">
        <v>1078</v>
      </c>
      <c r="H33" s="1237">
        <f>SUM(I33:J33)</f>
        <v>0</v>
      </c>
      <c r="I33" s="1236"/>
      <c r="J33" s="1226"/>
      <c r="K33" s="1235"/>
      <c r="W33" s="1156">
        <v>46</v>
      </c>
    </row>
    <row customHeight="1" ht="11.549999999999999">
      <c r="F34" s="1231" t="s">
        <v>361</v>
      </c>
      <c r="G34" s="1238" t="s">
        <v>1079</v>
      </c>
      <c r="H34" s="1237">
        <f>SUM(I34:J34)</f>
        <v>0</v>
      </c>
      <c r="I34" s="1236"/>
      <c r="J34" s="1226"/>
      <c r="K34" s="1235"/>
      <c r="W34" s="1156">
        <v>11</v>
      </c>
    </row>
    <row customHeight="1" ht="11.549999999999999">
      <c r="F35" s="1231">
        <v>4</v>
      </c>
      <c r="G35" s="691" t="s">
        <v>1080</v>
      </c>
      <c r="H35" s="1237">
        <f>SUM(I35:J35)</f>
        <v>0</v>
      </c>
      <c r="I35" s="1236"/>
      <c r="J35" s="1226"/>
      <c r="K35" s="1235"/>
      <c r="W35" s="1156">
        <v>11</v>
      </c>
    </row>
    <row customHeight="1" ht="11.549999999999999">
      <c r="F36" s="1231"/>
      <c r="G36" s="694" t="s">
        <v>1081</v>
      </c>
      <c r="H36" s="1237">
        <f>SUM(I36:J36)</f>
        <v>0</v>
      </c>
      <c r="I36" s="1237">
        <f>SUM(I15,I28,I32,I35)</f>
        <v>0</v>
      </c>
      <c r="J36" s="1226"/>
      <c r="K36" s="1235"/>
      <c r="W36" s="1156">
        <v>11</v>
      </c>
    </row>
    <row customHeight="1" ht="29.25">
      <c r="F37" s="1232" t="s">
        <v>1082</v>
      </c>
      <c r="G37" s="2423" t="s">
        <v>1083</v>
      </c>
      <c r="H37" s="2423"/>
      <c r="I37" s="2423"/>
      <c r="J37" s="2423"/>
      <c r="K37" s="1235"/>
      <c r="W37" s="1156">
        <v>28</v>
      </c>
    </row>
    <row customHeight="1" ht="24">
      <c r="F38" s="1231" t="s">
        <v>113</v>
      </c>
      <c r="G38" s="691" t="s">
        <v>1084</v>
      </c>
      <c r="H38" s="1237">
        <f>SUM(I38:J38)</f>
        <v>0</v>
      </c>
      <c r="I38" s="1237">
        <f>SUM(I39,I44,I47)</f>
        <v>0</v>
      </c>
      <c r="J38" s="1226"/>
      <c r="K38" s="1235"/>
      <c r="W38" s="1156">
        <v>23</v>
      </c>
    </row>
    <row customHeight="1" ht="11.549999999999999">
      <c r="F39" s="1231" t="s">
        <v>1049</v>
      </c>
      <c r="G39" s="1238" t="s">
        <v>1048</v>
      </c>
      <c r="H39" s="1237">
        <f>SUM(I39:J39)</f>
        <v>0</v>
      </c>
      <c r="I39" s="1237">
        <f>SUM(I40:I43)</f>
        <v>0</v>
      </c>
      <c r="J39" s="1226"/>
      <c r="K39" s="1235"/>
      <c r="W39" s="1156">
        <v>11</v>
      </c>
    </row>
    <row customHeight="1" ht="24">
      <c r="F40" s="1231" t="s">
        <v>1085</v>
      </c>
      <c r="G40" s="1239" t="s">
        <v>1086</v>
      </c>
      <c r="H40" s="1237">
        <f>SUM(I40:J40)</f>
        <v>0</v>
      </c>
      <c r="I40" s="1236"/>
      <c r="J40" s="1226"/>
      <c r="K40" s="1235"/>
      <c r="W40" s="1156">
        <v>23</v>
      </c>
    </row>
    <row customHeight="1" ht="11.549999999999999">
      <c r="F41" s="1231" t="s">
        <v>1087</v>
      </c>
      <c r="G41" s="1239" t="s">
        <v>1088</v>
      </c>
      <c r="H41" s="1237">
        <f>SUM(I41:J41)</f>
        <v>0</v>
      </c>
      <c r="I41" s="1236"/>
      <c r="J41" s="1226"/>
      <c r="K41" s="1235"/>
      <c r="W41" s="1156">
        <v>11</v>
      </c>
    </row>
    <row customHeight="1" ht="11.549999999999999">
      <c r="F42" s="1231" t="s">
        <v>1089</v>
      </c>
      <c r="G42" s="1239" t="s">
        <v>1090</v>
      </c>
      <c r="H42" s="1237">
        <f>SUM(I42:J42)</f>
        <v>0</v>
      </c>
      <c r="I42" s="1236"/>
      <c r="J42" s="1226"/>
      <c r="K42" s="1235"/>
      <c r="W42" s="1156">
        <v>11</v>
      </c>
    </row>
    <row customHeight="1" ht="35.699999999999996">
      <c r="F43" s="1231" t="s">
        <v>1091</v>
      </c>
      <c r="G43" s="1239" t="s">
        <v>1092</v>
      </c>
      <c r="H43" s="1237">
        <f>SUM(I43:J43)</f>
        <v>0</v>
      </c>
      <c r="I43" s="1236"/>
      <c r="J43" s="1226"/>
      <c r="K43" s="1235"/>
      <c r="W43" s="1156">
        <v>34</v>
      </c>
    </row>
    <row customHeight="1" ht="11.549999999999999">
      <c r="F44" s="1231" t="s">
        <v>1051</v>
      </c>
      <c r="G44" s="1238" t="s">
        <v>1077</v>
      </c>
      <c r="H44" s="1237">
        <f>SUM(I44:J44)</f>
        <v>0</v>
      </c>
      <c r="I44" s="1237">
        <f>SUM(I45:I46)</f>
        <v>0</v>
      </c>
      <c r="J44" s="1226"/>
      <c r="K44" s="1235"/>
      <c r="W44" s="1156">
        <v>11</v>
      </c>
    </row>
    <row customHeight="1" ht="48.29999999999999">
      <c r="F45" s="1231" t="s">
        <v>1093</v>
      </c>
      <c r="G45" s="1239" t="s">
        <v>1078</v>
      </c>
      <c r="H45" s="1237">
        <f>SUM(I45:J45)</f>
        <v>0</v>
      </c>
      <c r="I45" s="1236"/>
      <c r="J45" s="1226"/>
      <c r="K45" s="1235"/>
      <c r="W45" s="1156">
        <v>46</v>
      </c>
    </row>
    <row customHeight="1" ht="11.549999999999999">
      <c r="F46" s="1231" t="s">
        <v>1094</v>
      </c>
      <c r="G46" s="1239" t="s">
        <v>1079</v>
      </c>
      <c r="H46" s="1237">
        <f>SUM(I46:J46)</f>
        <v>0</v>
      </c>
      <c r="I46" s="1236"/>
      <c r="J46" s="1226"/>
      <c r="K46" s="1235"/>
      <c r="W46" s="1156">
        <v>11</v>
      </c>
    </row>
    <row customHeight="1" ht="11.549999999999999">
      <c r="F47" s="1231" t="s">
        <v>1053</v>
      </c>
      <c r="G47" s="1238" t="s">
        <v>1095</v>
      </c>
      <c r="H47" s="1237">
        <f>SUM(I47:J47)</f>
        <v>0</v>
      </c>
      <c r="I47" s="1236"/>
      <c r="J47" s="1226"/>
      <c r="K47" s="1235"/>
      <c r="W47" s="1156">
        <v>11</v>
      </c>
    </row>
    <row customHeight="1" ht="24">
      <c r="F48" s="1231" t="s">
        <v>114</v>
      </c>
      <c r="G48" s="691" t="s">
        <v>1096</v>
      </c>
      <c r="H48" s="1237">
        <f>SUM(I48:J48)</f>
        <v>0</v>
      </c>
      <c r="I48" s="1237">
        <f>SUM(I49,I54,I57)</f>
        <v>0</v>
      </c>
      <c r="J48" s="1226"/>
      <c r="K48" s="1235"/>
      <c r="W48" s="1156">
        <v>23</v>
      </c>
    </row>
    <row customHeight="1" ht="11.549999999999999">
      <c r="F49" s="1231" t="s">
        <v>736</v>
      </c>
      <c r="G49" s="1238" t="s">
        <v>1048</v>
      </c>
      <c r="H49" s="1237">
        <f>SUM(I49:J49)</f>
        <v>0</v>
      </c>
      <c r="I49" s="1237">
        <f>SUM(I50:I53)</f>
        <v>0</v>
      </c>
      <c r="J49" s="1226"/>
      <c r="K49" s="1235"/>
      <c r="W49" s="1156">
        <v>11</v>
      </c>
    </row>
    <row customHeight="1" ht="24">
      <c r="F50" s="1231" t="s">
        <v>739</v>
      </c>
      <c r="G50" s="1239" t="s">
        <v>1086</v>
      </c>
      <c r="H50" s="1237">
        <f>SUM(I50:J50)</f>
        <v>0</v>
      </c>
      <c r="I50" s="1236"/>
      <c r="J50" s="1226"/>
      <c r="K50" s="1235"/>
      <c r="W50" s="1156">
        <v>23</v>
      </c>
    </row>
    <row customHeight="1" ht="11.549999999999999">
      <c r="F51" s="1231" t="s">
        <v>742</v>
      </c>
      <c r="G51" s="1239" t="s">
        <v>1088</v>
      </c>
      <c r="H51" s="1237">
        <f>SUM(I51:J51)</f>
        <v>0</v>
      </c>
      <c r="I51" s="1236"/>
      <c r="J51" s="1226"/>
      <c r="K51" s="1235"/>
      <c r="W51" s="1156">
        <v>11</v>
      </c>
    </row>
    <row customHeight="1" ht="11.549999999999999">
      <c r="F52" s="1231" t="s">
        <v>1097</v>
      </c>
      <c r="G52" s="1239" t="s">
        <v>1090</v>
      </c>
      <c r="H52" s="1237">
        <f>SUM(I52:J52)</f>
        <v>0</v>
      </c>
      <c r="I52" s="1236"/>
      <c r="J52" s="1226"/>
      <c r="K52" s="1235"/>
      <c r="W52" s="1156">
        <v>11</v>
      </c>
    </row>
    <row customHeight="1" ht="35.699999999999996">
      <c r="F53" s="1231" t="s">
        <v>1098</v>
      </c>
      <c r="G53" s="1239" t="s">
        <v>1092</v>
      </c>
      <c r="H53" s="1237">
        <f>SUM(I53:J53)</f>
        <v>0</v>
      </c>
      <c r="I53" s="1236"/>
      <c r="J53" s="1226"/>
      <c r="K53" s="1235"/>
      <c r="W53" s="1156">
        <v>34</v>
      </c>
    </row>
    <row customHeight="1" ht="11.549999999999999">
      <c r="F54" s="1231" t="s">
        <v>336</v>
      </c>
      <c r="G54" s="1238" t="s">
        <v>1077</v>
      </c>
      <c r="H54" s="1237">
        <f>SUM(I54:J54)</f>
        <v>0</v>
      </c>
      <c r="I54" s="1237">
        <f>SUM(I55:I56)</f>
        <v>0</v>
      </c>
      <c r="J54" s="1226"/>
      <c r="K54" s="1235"/>
      <c r="W54" s="1156">
        <v>11</v>
      </c>
    </row>
    <row customHeight="1" ht="48.29999999999999">
      <c r="F55" s="1231" t="s">
        <v>746</v>
      </c>
      <c r="G55" s="1239" t="s">
        <v>1078</v>
      </c>
      <c r="H55" s="1237">
        <f>SUM(I55:J55)</f>
        <v>0</v>
      </c>
      <c r="I55" s="1236"/>
      <c r="J55" s="1226"/>
      <c r="K55" s="1235"/>
      <c r="W55" s="1156">
        <v>46</v>
      </c>
    </row>
    <row customHeight="1" ht="11.549999999999999">
      <c r="F56" s="1231" t="s">
        <v>748</v>
      </c>
      <c r="G56" s="1239" t="s">
        <v>1079</v>
      </c>
      <c r="H56" s="1237">
        <f>SUM(I56:J56)</f>
        <v>0</v>
      </c>
      <c r="I56" s="1236"/>
      <c r="J56" s="1226"/>
      <c r="K56" s="1235"/>
      <c r="W56" s="1156">
        <v>11</v>
      </c>
    </row>
    <row customHeight="1" ht="11.549999999999999">
      <c r="F57" s="1231" t="s">
        <v>339</v>
      </c>
      <c r="G57" s="1238" t="s">
        <v>1095</v>
      </c>
      <c r="H57" s="1237">
        <f>SUM(I57:J57)</f>
        <v>0</v>
      </c>
      <c r="I57" s="1236"/>
      <c r="J57" s="1226"/>
      <c r="K57" s="1235"/>
      <c r="W57" s="1156">
        <v>11</v>
      </c>
    </row>
    <row customHeight="1" ht="11.549999999999999">
      <c r="F58" s="1231"/>
      <c r="G58" s="1240" t="s">
        <v>1081</v>
      </c>
      <c r="H58" s="1237">
        <f>SUM(I58:J58)</f>
        <v>0</v>
      </c>
      <c r="I58" s="1237">
        <f>SUM(I38,I48)</f>
        <v>0</v>
      </c>
      <c r="J58" s="1226"/>
      <c r="K58" s="1235"/>
      <c r="W58" s="1156">
        <v>11</v>
      </c>
    </row>
    <row customHeight="1" ht="10.5" hidden="1">
      <c r="A59" s="1167" t="s">
        <v>86</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96CB8-6CB8-8057-2FE8-60CF7BC5133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"Мурманэнергосбыт"</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1099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1100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329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92</v>
      </c>
      <c r="G11" s="2206" t="s">
        <v>1101</v>
      </c>
      <c r="H11" s="2438" t="s">
        <v>1102</v>
      </c>
      <c r="I11" s="2438" t="s">
        <v>1103</v>
      </c>
      <c r="J11" s="2439"/>
      <c r="K11" s="2439"/>
      <c r="L11" s="2439"/>
      <c r="M11" s="2439"/>
      <c r="N11" s="2439"/>
      <c r="O11" s="2210" t="s">
        <v>1104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1104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1104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1105</v>
      </c>
      <c r="P12" s="2210"/>
      <c r="Q12" s="2210"/>
      <c r="R12" s="2210"/>
      <c r="S12" s="2210" t="s">
        <v>1106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1107</v>
      </c>
      <c r="BU12" s="2388"/>
      <c r="BV12" s="2388"/>
      <c r="BW12" s="2434"/>
      <c r="BX12" s="2387" t="s">
        <v>1108</v>
      </c>
      <c r="BY12" s="2388"/>
      <c r="BZ12" s="2388"/>
      <c r="CA12" s="2434"/>
      <c r="CB12" s="2387" t="s">
        <v>1109</v>
      </c>
      <c r="CC12" s="2434"/>
      <c r="CD12" s="2387" t="s">
        <v>1110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1111</v>
      </c>
      <c r="CZ12" s="2388"/>
      <c r="DA12" s="2388"/>
      <c r="DB12" s="2388"/>
      <c r="DC12" s="2388"/>
      <c r="DD12" s="2434"/>
      <c r="DE12" s="2387" t="s">
        <v>1112</v>
      </c>
      <c r="DF12" s="2434"/>
      <c r="DG12" s="2387" t="s">
        <v>1110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1113</v>
      </c>
      <c r="P13" s="2210"/>
      <c r="Q13" s="2210"/>
      <c r="R13" s="2210"/>
      <c r="S13" s="2337" t="s">
        <v>1114</v>
      </c>
      <c r="T13" s="2389"/>
      <c r="U13" s="2128" t="s">
        <v>1115</v>
      </c>
      <c r="V13" s="2128"/>
      <c r="W13" s="2128"/>
      <c r="X13" s="2128"/>
      <c r="Y13" s="2128" t="s">
        <v>1116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1117</v>
      </c>
      <c r="BU13" s="2389"/>
      <c r="BV13" s="2337" t="s">
        <v>1118</v>
      </c>
      <c r="BW13" s="2389"/>
      <c r="BX13" s="2337" t="s">
        <v>1119</v>
      </c>
      <c r="BY13" s="2389"/>
      <c r="BZ13" s="2337" t="s">
        <v>1120</v>
      </c>
      <c r="CA13" s="2389"/>
      <c r="CB13" s="2337" t="s">
        <v>1121</v>
      </c>
      <c r="CC13" s="2389"/>
      <c r="CD13" s="2337" t="s">
        <v>1122</v>
      </c>
      <c r="CE13" s="2389"/>
      <c r="CF13" s="2337" t="s">
        <v>1123</v>
      </c>
      <c r="CG13" s="2389"/>
      <c r="CH13" s="2387" t="s">
        <v>1124</v>
      </c>
      <c r="CI13" s="2388"/>
      <c r="CJ13" s="2388"/>
      <c r="CK13" s="2434"/>
      <c r="CL13" s="2437"/>
      <c r="CM13" s="2435"/>
      <c r="CN13" s="2435"/>
      <c r="CO13" s="2435"/>
      <c r="CP13" s="2435"/>
      <c r="CQ13" s="2435"/>
      <c r="CR13" s="2435"/>
      <c r="CS13" s="2435"/>
      <c r="CT13" s="2435"/>
      <c r="CU13" s="2435"/>
      <c r="CV13" s="2435"/>
      <c r="CW13" s="2435"/>
      <c r="CX13" s="2454"/>
      <c r="CY13" s="2337" t="s">
        <v>1125</v>
      </c>
      <c r="CZ13" s="2389"/>
      <c r="DA13" s="2337" t="s">
        <v>1126</v>
      </c>
      <c r="DB13" s="2389"/>
      <c r="DC13" s="2337" t="s">
        <v>1127</v>
      </c>
      <c r="DD13" s="2389"/>
      <c r="DE13" s="2337" t="s">
        <v>1128</v>
      </c>
      <c r="DF13" s="2389"/>
      <c r="DG13" s="2387" t="s">
        <v>1129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1130</v>
      </c>
      <c r="P14" s="2389"/>
      <c r="Q14" s="2337" t="s">
        <v>1131</v>
      </c>
      <c r="R14" s="2389"/>
      <c r="S14" s="2338"/>
      <c r="T14" s="2214"/>
      <c r="U14" s="2337" t="s">
        <v>863</v>
      </c>
      <c r="V14" s="2389"/>
      <c r="W14" s="2337" t="s">
        <v>866</v>
      </c>
      <c r="X14" s="2389"/>
      <c r="Y14" s="2337" t="s">
        <v>863</v>
      </c>
      <c r="Z14" s="2389"/>
      <c r="AA14" s="2337" t="s">
        <v>873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1132</v>
      </c>
      <c r="CI14" s="2389"/>
      <c r="CJ14" s="2337" t="s">
        <v>1133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1134</v>
      </c>
      <c r="DH14" s="2389"/>
      <c r="DI14" s="2337" t="s">
        <v>1135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853</v>
      </c>
      <c r="P16" s="2434"/>
      <c r="Q16" s="2387" t="s">
        <v>855</v>
      </c>
      <c r="R16" s="2434"/>
      <c r="S16" s="2387" t="s">
        <v>859</v>
      </c>
      <c r="T16" s="2434"/>
      <c r="U16" s="2387" t="s">
        <v>864</v>
      </c>
      <c r="V16" s="2434"/>
      <c r="W16" s="2387" t="s">
        <v>867</v>
      </c>
      <c r="X16" s="2434"/>
      <c r="Y16" s="2387" t="s">
        <v>871</v>
      </c>
      <c r="Z16" s="2434"/>
      <c r="AA16" s="2387" t="s">
        <v>874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586</v>
      </c>
      <c r="BU16" s="2434"/>
      <c r="BV16" s="2387" t="s">
        <v>586</v>
      </c>
      <c r="BW16" s="2434"/>
      <c r="BX16" s="2387" t="s">
        <v>586</v>
      </c>
      <c r="BY16" s="2434"/>
      <c r="BZ16" s="2387" t="s">
        <v>586</v>
      </c>
      <c r="CA16" s="2434"/>
      <c r="CB16" s="2387" t="s">
        <v>1136</v>
      </c>
      <c r="CC16" s="2434"/>
      <c r="CD16" s="2387" t="s">
        <v>586</v>
      </c>
      <c r="CE16" s="2434"/>
      <c r="CF16" s="2387" t="s">
        <v>1137</v>
      </c>
      <c r="CG16" s="2434"/>
      <c r="CH16" s="2387" t="s">
        <v>1138</v>
      </c>
      <c r="CI16" s="2434"/>
      <c r="CJ16" s="2387" t="s">
        <v>1138</v>
      </c>
      <c r="CK16" s="2434"/>
      <c r="CL16" s="2437"/>
      <c r="CM16" s="2435"/>
      <c r="CN16" s="2435"/>
      <c r="CO16" s="2435"/>
      <c r="CP16" s="2435"/>
      <c r="CQ16" s="2435"/>
      <c r="CR16" s="2435"/>
      <c r="CS16" s="2435"/>
      <c r="CT16" s="2435"/>
      <c r="CU16" s="2435"/>
      <c r="CV16" s="2435"/>
      <c r="CW16" s="2435"/>
      <c r="CX16" s="2454"/>
      <c r="CY16" s="2337" t="s">
        <v>586</v>
      </c>
      <c r="CZ16" s="2389"/>
      <c r="DA16" s="2337" t="s">
        <v>586</v>
      </c>
      <c r="DB16" s="2389"/>
      <c r="DC16" s="2337" t="s">
        <v>586</v>
      </c>
      <c r="DD16" s="2389"/>
      <c r="DE16" s="2387" t="s">
        <v>1136</v>
      </c>
      <c r="DF16" s="2434"/>
      <c r="DG16" s="2387" t="s">
        <v>1139</v>
      </c>
      <c r="DH16" s="2434"/>
      <c r="DI16" s="2387" t="s">
        <v>1139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1140</v>
      </c>
      <c r="P17" s="1192" t="s">
        <v>1141</v>
      </c>
      <c r="Q17" s="1192" t="s">
        <v>1140</v>
      </c>
      <c r="R17" s="1192" t="s">
        <v>1141</v>
      </c>
      <c r="S17" s="1192" t="s">
        <v>1140</v>
      </c>
      <c r="T17" s="1192" t="s">
        <v>1141</v>
      </c>
      <c r="U17" s="1192" t="s">
        <v>1140</v>
      </c>
      <c r="V17" s="1192" t="s">
        <v>1141</v>
      </c>
      <c r="W17" s="1192" t="s">
        <v>1140</v>
      </c>
      <c r="X17" s="1192" t="s">
        <v>1141</v>
      </c>
      <c r="Y17" s="1192" t="s">
        <v>1140</v>
      </c>
      <c r="Z17" s="1192" t="s">
        <v>1141</v>
      </c>
      <c r="AA17" s="1192" t="s">
        <v>1140</v>
      </c>
      <c r="AB17" s="1192" t="s">
        <v>1141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1140</v>
      </c>
      <c r="BU17" s="1192" t="s">
        <v>1141</v>
      </c>
      <c r="BV17" s="1192" t="s">
        <v>1140</v>
      </c>
      <c r="BW17" s="1192" t="s">
        <v>1141</v>
      </c>
      <c r="BX17" s="1192" t="s">
        <v>1140</v>
      </c>
      <c r="BY17" s="1192" t="s">
        <v>1141</v>
      </c>
      <c r="BZ17" s="1192" t="s">
        <v>1140</v>
      </c>
      <c r="CA17" s="1192" t="s">
        <v>1141</v>
      </c>
      <c r="CB17" s="1192" t="s">
        <v>1140</v>
      </c>
      <c r="CC17" s="1192" t="s">
        <v>1141</v>
      </c>
      <c r="CD17" s="1192" t="s">
        <v>1140</v>
      </c>
      <c r="CE17" s="1192" t="s">
        <v>1141</v>
      </c>
      <c r="CF17" s="1192" t="s">
        <v>1140</v>
      </c>
      <c r="CG17" s="1192" t="s">
        <v>1141</v>
      </c>
      <c r="CH17" s="1192" t="s">
        <v>1140</v>
      </c>
      <c r="CI17" s="1192" t="s">
        <v>1141</v>
      </c>
      <c r="CJ17" s="1192" t="s">
        <v>1140</v>
      </c>
      <c r="CK17" s="1192" t="s">
        <v>1141</v>
      </c>
      <c r="CL17" s="2437"/>
      <c r="CM17" s="2435"/>
      <c r="CN17" s="2435"/>
      <c r="CO17" s="2435"/>
      <c r="CP17" s="2435"/>
      <c r="CQ17" s="2435"/>
      <c r="CR17" s="2435"/>
      <c r="CS17" s="2435"/>
      <c r="CT17" s="2435"/>
      <c r="CU17" s="2435"/>
      <c r="CV17" s="2435"/>
      <c r="CW17" s="2435"/>
      <c r="CX17" s="2454"/>
      <c r="CY17" s="1192" t="s">
        <v>1140</v>
      </c>
      <c r="CZ17" s="1192" t="s">
        <v>1141</v>
      </c>
      <c r="DA17" s="1192" t="s">
        <v>1140</v>
      </c>
      <c r="DB17" s="1192" t="s">
        <v>1141</v>
      </c>
      <c r="DC17" s="1192" t="s">
        <v>1140</v>
      </c>
      <c r="DD17" s="1192" t="s">
        <v>1141</v>
      </c>
      <c r="DE17" s="1192" t="s">
        <v>1140</v>
      </c>
      <c r="DF17" s="1192" t="s">
        <v>1141</v>
      </c>
      <c r="DG17" s="1192" t="s">
        <v>1140</v>
      </c>
      <c r="DH17" s="1192" t="s">
        <v>1141</v>
      </c>
      <c r="DI17" s="1192" t="s">
        <v>1140</v>
      </c>
      <c r="DJ17" s="1192" t="s">
        <v>1141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405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86</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AEE8A-0C49-B73B-1524-E43AD5014F6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186</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"Мурманэнергосбыт"</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121</v>
      </c>
      <c r="S8" s="506">
        <v>1</v>
      </c>
    </row>
    <row customHeight="1" ht="15.75">
      <c r="C9" s="177"/>
      <c r="D9" s="712"/>
      <c r="E9" s="2368" t="s">
        <v>109</v>
      </c>
      <c r="F9" s="2369"/>
      <c r="G9" s="817" t="str">
        <f>IF(G8="","",INDEX(DIFFERENTIATION_UNMERGE_VD,MATCH(G8,DIFFERENTIATION_ID_DIFF,0)))</f>
        <v/>
      </c>
      <c r="H9" s="817">
        <f>IF(H8="","",INDEX(DIFFERENTIATION_UNMERGE_VD,MATCH(H8,DIFFERENTIATION_ID_DIFF,0)))</f>
        <v>0</v>
      </c>
      <c r="I9" s="2128" t="s">
        <v>330</v>
      </c>
      <c r="S9" s="506">
        <v>15</v>
      </c>
    </row>
    <row s="1636" customFormat="1" customHeight="1" ht="15.75">
      <c r="A10" s="760"/>
      <c r="C10" s="177"/>
      <c r="D10" s="712"/>
      <c r="E10" s="2368" t="s">
        <v>592</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593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329</v>
      </c>
      <c r="E12" s="2371"/>
      <c r="F12" s="2371"/>
      <c r="G12" s="888"/>
      <c r="H12" s="888"/>
      <c r="I12" s="2128"/>
      <c r="R12" s="676"/>
      <c r="S12" s="759">
        <v>15</v>
      </c>
    </row>
    <row customHeight="1" ht="35.699999999999996">
      <c r="C13" s="177"/>
      <c r="D13" s="762" t="s">
        <v>92</v>
      </c>
      <c r="E13" s="761" t="s">
        <v>331</v>
      </c>
      <c r="F13" s="761" t="s">
        <v>594</v>
      </c>
      <c r="G13" s="809" t="s">
        <v>332</v>
      </c>
      <c r="H13" s="755" t="s">
        <v>332</v>
      </c>
      <c r="I13" s="2128"/>
      <c r="S13" s="506">
        <v>34</v>
      </c>
    </row>
    <row customHeight="1" ht="15" hidden="1">
      <c r="C14" s="177"/>
      <c r="D14" s="594" t="s">
        <v>113</v>
      </c>
      <c r="E14" s="594" t="s">
        <v>114</v>
      </c>
      <c r="F14" s="594" t="s">
        <v>94</v>
      </c>
      <c r="G14" s="660" t="str">
        <f>G1&amp;".1"</f>
        <v>.1</v>
      </c>
      <c r="H14" s="660" t="str">
        <f>H1&amp;".1"</f>
        <v>4.1</v>
      </c>
      <c r="I14" s="290"/>
      <c r="S14" s="506">
        <v>0</v>
      </c>
    </row>
    <row customHeight="1" ht="15.75">
      <c r="A15" s="506"/>
      <c r="C15" s="527"/>
      <c r="D15" s="522">
        <v>1</v>
      </c>
      <c r="E15" s="1931" t="str">
        <f>TP_P_A</f>
        <v>Количество поданных заявок</v>
      </c>
      <c r="F15" s="522" t="s">
        <v>1142</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1142</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1142</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335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1143</v>
      </c>
      <c r="E20" s="689"/>
      <c r="F20" s="510"/>
      <c r="G20" s="510"/>
      <c r="H20" s="510"/>
      <c r="I20" s="1764"/>
      <c r="S20" s="506">
        <v>0</v>
      </c>
    </row>
    <row customHeight="1" ht="29.25">
      <c r="C21" s="452"/>
      <c r="D21" s="540" t="s">
        <v>342</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1144</v>
      </c>
      <c r="F22" s="573"/>
      <c r="G22" s="573"/>
      <c r="H22" s="573"/>
      <c r="I22" s="2172"/>
      <c r="R22" s="506"/>
      <c r="S22" s="506">
        <v>15</v>
      </c>
    </row>
    <row customHeight="1" ht="22.5" hidden="1">
      <c r="A23" s="450" t="s">
        <v>86</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05C06-D528-B99F-E4E8-7ED170403AC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"Мурманэнергосбыт"</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329</v>
      </c>
      <c r="E9" s="2210"/>
      <c r="F9" s="2210"/>
      <c r="G9" s="2390" t="s">
        <v>330</v>
      </c>
      <c r="Q9" s="84">
        <v>14</v>
      </c>
    </row>
    <row customHeight="1" ht="24">
      <c r="C10" s="97"/>
      <c r="D10" s="106" t="s">
        <v>92</v>
      </c>
      <c r="E10" s="109" t="s">
        <v>331</v>
      </c>
      <c r="F10" s="109" t="s">
        <v>419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335</v>
      </c>
      <c r="G12" s="152"/>
      <c r="Q12" s="84">
        <v>62</v>
      </c>
    </row>
    <row customHeight="1" ht="24">
      <c r="A13" s="193"/>
      <c r="C13" s="97"/>
      <c r="D13" s="148" t="s">
        <v>1049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335</v>
      </c>
      <c r="G13" s="152"/>
      <c r="Q13" s="84">
        <v>23</v>
      </c>
    </row>
    <row customHeight="1" ht="14.699999999999998">
      <c r="A14" s="193"/>
      <c r="C14" s="97"/>
      <c r="D14" s="148" t="s">
        <v>1085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1145</v>
      </c>
      <c r="F15" s="202"/>
      <c r="G15" s="2172"/>
      <c r="Q15" s="84">
        <v>15</v>
      </c>
    </row>
    <row customHeight="1" ht="14.699999999999998">
      <c r="A16" s="193"/>
      <c r="C16" s="97"/>
      <c r="D16" s="148" t="s">
        <v>1051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335</v>
      </c>
      <c r="G16" s="338"/>
      <c r="Q16" s="84">
        <v>14</v>
      </c>
    </row>
    <row customHeight="1" ht="14.699999999999998">
      <c r="A17" s="193"/>
      <c r="C17" s="97"/>
      <c r="D17" s="148" t="s">
        <v>1093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1146</v>
      </c>
      <c r="F18" s="339"/>
      <c r="G18" s="2172"/>
      <c r="I18" s="351"/>
      <c r="J18" s="351"/>
      <c r="Q18" s="343">
        <v>21</v>
      </c>
    </row>
    <row s="1636" customFormat="1" customHeight="1" ht="256.5" hidden="1">
      <c r="A19" s="344"/>
      <c r="B19" s="418"/>
      <c r="C19" s="377"/>
      <c r="D19" s="885" t="s">
        <v>1053</v>
      </c>
      <c r="E19" s="884" t="s">
        <v>1147</v>
      </c>
      <c r="F19" s="386"/>
      <c r="G19" s="338" t="s">
        <v>1148</v>
      </c>
      <c r="I19" s="501"/>
      <c r="J19" s="501"/>
      <c r="Q19" s="759">
        <v>0</v>
      </c>
    </row>
    <row s="1636" customFormat="1" customHeight="1" ht="14.699999999999998">
      <c r="A20" s="344"/>
      <c r="B20" s="147"/>
      <c r="C20" s="308"/>
      <c r="D20" s="886">
        <v>2</v>
      </c>
      <c r="E20" s="331" t="s">
        <v>1149</v>
      </c>
      <c r="F20" s="199" t="s">
        <v>335</v>
      </c>
      <c r="G20" s="338"/>
      <c r="I20" s="351"/>
      <c r="J20" s="351"/>
      <c r="Q20" s="343">
        <v>14</v>
      </c>
    </row>
    <row s="1636" customFormat="1" customHeight="1" ht="18.75" hidden="1">
      <c r="A21" s="344"/>
      <c r="B21" s="147"/>
      <c r="C21" s="308"/>
      <c r="D21" s="334" t="s">
        <v>664</v>
      </c>
      <c r="E21" s="333"/>
      <c r="F21" s="332"/>
      <c r="G21" s="342"/>
      <c r="H21" s="335"/>
      <c r="I21" s="351"/>
      <c r="J21" s="351"/>
      <c r="Q21" s="343">
        <v>0</v>
      </c>
    </row>
    <row customHeight="1" ht="15.75">
      <c r="A22" s="193"/>
      <c r="C22" s="97"/>
      <c r="D22" s="110"/>
      <c r="E22" s="204" t="s">
        <v>351</v>
      </c>
      <c r="F22" s="339"/>
      <c r="G22" s="340"/>
      <c r="Q22" s="84">
        <v>15</v>
      </c>
    </row>
    <row s="1636" customFormat="1" customHeight="1" ht="22.5" hidden="1">
      <c r="A23" s="344"/>
      <c r="B23" s="1161"/>
      <c r="C23" s="377"/>
      <c r="D23" s="1674" t="s">
        <v>114</v>
      </c>
      <c r="E23" s="198" t="s">
        <v>1150</v>
      </c>
      <c r="F23" s="1671" t="s">
        <v>335</v>
      </c>
      <c r="G23" s="346"/>
      <c r="I23" s="1625"/>
      <c r="J23" s="1625"/>
      <c r="Q23" s="1632">
        <v>0</v>
      </c>
    </row>
    <row s="1636" customFormat="1" customHeight="1" ht="14.25" hidden="1">
      <c r="A24" s="344"/>
      <c r="B24" s="1161"/>
      <c r="C24" s="377"/>
      <c r="D24" s="1674" t="s">
        <v>736</v>
      </c>
      <c r="E24" s="1673" t="s">
        <v>1151</v>
      </c>
      <c r="F24" s="1671" t="s">
        <v>335</v>
      </c>
      <c r="G24" s="338"/>
      <c r="I24" s="1625"/>
      <c r="J24" s="1625"/>
      <c r="Q24" s="1632">
        <v>0</v>
      </c>
    </row>
    <row s="1636" customFormat="1" customHeight="1" ht="14.25" hidden="1">
      <c r="A25" s="344"/>
      <c r="B25" s="1161"/>
      <c r="C25" s="377"/>
      <c r="D25" s="1674" t="s">
        <v>739</v>
      </c>
      <c r="E25" s="196"/>
      <c r="F25" s="386"/>
      <c r="G25" s="2170" t="s">
        <v>1152</v>
      </c>
      <c r="I25" s="1625"/>
      <c r="J25" s="1625"/>
      <c r="Q25" s="1632">
        <v>0</v>
      </c>
    </row>
    <row s="1636" customFormat="1" customHeight="1" ht="22.5" hidden="1">
      <c r="A26" s="344"/>
      <c r="B26" s="1161"/>
      <c r="C26" s="377"/>
      <c r="D26" s="348"/>
      <c r="E26" s="350" t="s">
        <v>1153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86</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2F458-711F-D928-F0C6-4D7824E7FAB8}" mc:Ignorable="x14ac xr xr2 xr3">
  <sheetPr>
    <tabColor theme="6" tint="0.4"/>
  </sheetPr>
  <dimension ref="A1:M54"/>
  <sheetViews>
    <sheetView showGridLines="0" zoomScale="80" workbookViewId="0">
      <pane xSplit="6" ySplit="21" topLeftCell="G25" activePane="bottomRight" state="frozen"/>
      <selection pane="bottomLeft" activeCell="A22" sqref="A22"/>
      <selection pane="topRight" activeCell="G1" sqref="G1"/>
      <selection pane="bottomRight" activeCell="H47" sqref="H47"/>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7" style="1636" width="37.28125" customWidth="1"/>
    <col min="8"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186</v>
      </c>
      <c r="D2" s="1674"/>
      <c r="E2" s="200"/>
      <c r="F2" s="1671"/>
      <c r="G2" s="1671" t="s">
        <v>335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186</v>
      </c>
      <c r="D4" s="1674"/>
      <c r="E4" s="206" t="s">
        <v>1154</v>
      </c>
      <c r="F4" s="1671"/>
      <c r="G4" s="258"/>
      <c r="H4" s="1671" t="s">
        <v>335</v>
      </c>
      <c r="K4" s="1625"/>
      <c r="L4" s="1625"/>
      <c r="M4" s="1632">
        <v>0</v>
      </c>
    </row>
    <row s="1636" customFormat="1" customHeight="1" ht="14.25" hidden="1">
      <c r="A5" s="1363"/>
      <c r="B5" s="1161"/>
      <c r="C5" s="345"/>
      <c r="K5" s="1625"/>
      <c r="L5" s="1625"/>
      <c r="M5" s="1632">
        <v>0</v>
      </c>
    </row>
    <row s="1636" customFormat="1" customHeight="1" ht="18.75" hidden="1">
      <c r="A6" s="1684"/>
      <c r="B6" s="1161"/>
      <c r="C6" s="1731" t="s">
        <v>186</v>
      </c>
      <c r="D6" s="1674"/>
      <c r="E6" s="207" t="s">
        <v>1155</v>
      </c>
      <c r="F6" s="1671"/>
      <c r="G6" s="258"/>
      <c r="H6" s="1671" t="s">
        <v>335</v>
      </c>
      <c r="K6" s="1625"/>
      <c r="L6" s="1625"/>
      <c r="M6" s="1632">
        <v>0</v>
      </c>
    </row>
    <row s="1636" customFormat="1" customHeight="1" ht="14.25" hidden="1">
      <c r="A7" s="1363"/>
      <c r="B7" s="1161"/>
      <c r="C7" s="345"/>
      <c r="K7" s="1625"/>
      <c r="L7" s="1625"/>
      <c r="M7" s="1632">
        <v>0</v>
      </c>
    </row>
    <row s="1636" customFormat="1" customHeight="1" ht="18.75" hidden="1">
      <c r="A8" s="1684"/>
      <c r="B8" s="1161"/>
      <c r="C8" s="1731" t="s">
        <v>186</v>
      </c>
      <c r="D8" s="1674"/>
      <c r="E8" s="207" t="s">
        <v>1156</v>
      </c>
      <c r="F8" s="1671"/>
      <c r="G8" s="258"/>
      <c r="H8" s="1671" t="s">
        <v>335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186</v>
      </c>
      <c r="D10" s="1674"/>
      <c r="E10" s="207" t="s">
        <v>1157</v>
      </c>
      <c r="F10" s="1671"/>
      <c r="G10" s="1675"/>
      <c r="H10" s="1671" t="s">
        <v>335</v>
      </c>
      <c r="K10" s="1625"/>
      <c r="L10" s="1625" t="s">
        <v>1158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"Мурманэнергосбыт"</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329</v>
      </c>
      <c r="E18" s="2210"/>
      <c r="F18" s="2210"/>
      <c r="G18" s="2210"/>
      <c r="H18" s="2210"/>
      <c r="I18" s="2390" t="s">
        <v>330</v>
      </c>
      <c r="M18" s="84">
        <v>21</v>
      </c>
    </row>
    <row customHeight="1" ht="22.049999999999997">
      <c r="C19" s="97"/>
      <c r="D19" s="106" t="s">
        <v>92</v>
      </c>
      <c r="E19" s="109" t="s">
        <v>331</v>
      </c>
      <c r="F19" s="109"/>
      <c r="G19" s="109" t="s">
        <v>332</v>
      </c>
      <c r="H19" s="109" t="s">
        <v>419</v>
      </c>
      <c r="I19" s="2390"/>
      <c r="M19" s="84">
        <v>21</v>
      </c>
    </row>
    <row customHeight="1" ht="12" hidden="1">
      <c r="C20" s="97"/>
      <c r="D20" s="88"/>
      <c r="E20" s="88"/>
      <c r="F20" s="88"/>
      <c r="G20" s="88"/>
      <c r="H20" s="88"/>
      <c r="I20" s="88"/>
      <c r="M20" s="84">
        <v>0</v>
      </c>
    </row>
    <row customHeight="1" ht="14.699999999999998">
      <c r="A21" s="1684"/>
      <c r="C21" s="97"/>
      <c r="D21" s="148">
        <v>1</v>
      </c>
      <c r="E21" s="2462" t="s">
        <v>1159</v>
      </c>
      <c r="F21" s="2462"/>
      <c r="G21" s="2462"/>
      <c r="H21" s="2462"/>
      <c r="I21" s="209"/>
      <c r="M21" s="84">
        <v>14</v>
      </c>
    </row>
    <row customHeight="1" ht="21">
      <c r="A22" s="1684"/>
      <c r="C22" s="97"/>
      <c r="D22" s="148" t="s">
        <v>1049</v>
      </c>
      <c r="E22" s="195" t="s">
        <v>1160</v>
      </c>
      <c r="F22" s="199"/>
      <c r="G22" s="1738">
        <v>46010</v>
      </c>
      <c r="H22" s="199" t="s">
        <v>335</v>
      </c>
      <c r="I22" s="152" t="s">
        <v>1161</v>
      </c>
      <c r="M22" s="84">
        <v>20</v>
      </c>
    </row>
    <row customHeight="1" ht="60">
      <c r="A23" s="1684"/>
      <c r="C23" s="97"/>
      <c r="D23" s="148" t="s">
        <v>1051</v>
      </c>
      <c r="E23" s="195" t="s">
        <v>1162</v>
      </c>
      <c r="F23" s="199"/>
      <c r="G23" s="3955" t="s">
        <v>1163</v>
      </c>
      <c r="H23" s="3956" t="s">
        <v>1164</v>
      </c>
      <c r="I23" s="259" t="s">
        <v>1165</v>
      </c>
      <c r="M23" s="84">
        <v>57</v>
      </c>
    </row>
    <row customHeight="1" ht="32.2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335</v>
      </c>
      <c r="H24" s="3956" t="s">
        <v>1166</v>
      </c>
      <c r="I24" s="260" t="s">
        <v>659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39.75">
      <c r="A26" s="1684"/>
      <c r="C26" s="97"/>
      <c r="D26" s="148" t="s">
        <v>353</v>
      </c>
      <c r="E26" s="200" t="s">
        <v>1167</v>
      </c>
      <c r="F26" s="199"/>
      <c r="G26" s="199" t="s">
        <v>335</v>
      </c>
      <c r="H26" s="3956" t="s">
        <v>1168</v>
      </c>
      <c r="I26" s="2170" t="s">
        <v>1169</v>
      </c>
      <c r="M26" s="84">
        <v>14</v>
      </c>
    </row>
    <row s="1636" customFormat="1" customHeight="1" ht="38.25">
      <c r="A27" s="1684"/>
      <c r="B27" s="1367"/>
      <c r="C27" s="1731" t="s">
        <v>186</v>
      </c>
      <c r="D27" s="2205" t="s">
        <v>361</v>
      </c>
      <c r="E27" s="1768" t="s">
        <v>1170</v>
      </c>
      <c r="F27" s="2578"/>
      <c r="G27" s="2578" t="s">
        <v>335</v>
      </c>
      <c r="H27" s="3956" t="s">
        <v>1168</v>
      </c>
      <c r="I27" s="1636"/>
      <c r="J27" s="1636"/>
      <c r="K27" s="1625"/>
      <c r="L27" s="1625"/>
      <c r="M27" s="1636">
        <v>0</v>
      </c>
    </row>
    <row s="1636" customFormat="1" customHeight="1" ht="35.25">
      <c r="A28" s="1684"/>
      <c r="B28" s="1367"/>
      <c r="C28" s="1731" t="s">
        <v>186</v>
      </c>
      <c r="D28" s="2205" t="s">
        <v>363</v>
      </c>
      <c r="E28" s="1768" t="s">
        <v>1171</v>
      </c>
      <c r="F28" s="2578"/>
      <c r="G28" s="2578" t="s">
        <v>335</v>
      </c>
      <c r="H28" s="3956" t="s">
        <v>1168</v>
      </c>
      <c r="I28" s="1636"/>
      <c r="J28" s="1636"/>
      <c r="K28" s="1625"/>
      <c r="L28" s="1625"/>
      <c r="M28" s="1636">
        <v>0</v>
      </c>
    </row>
    <row s="1636" customFormat="1" customHeight="1" ht="37.5">
      <c r="A29" s="1684"/>
      <c r="B29" s="1367"/>
      <c r="C29" s="1731" t="s">
        <v>186</v>
      </c>
      <c r="D29" s="2205" t="s">
        <v>365</v>
      </c>
      <c r="E29" s="1768" t="s">
        <v>1172</v>
      </c>
      <c r="F29" s="2578"/>
      <c r="G29" s="2578" t="s">
        <v>335</v>
      </c>
      <c r="H29" s="3956" t="s">
        <v>1168</v>
      </c>
      <c r="I29" s="1636"/>
      <c r="J29" s="1636"/>
      <c r="K29" s="1625"/>
      <c r="L29" s="1625"/>
      <c r="M29" s="1636">
        <v>0</v>
      </c>
    </row>
    <row s="1636" customFormat="1" customHeight="1" ht="39">
      <c r="A30" s="1684"/>
      <c r="B30" s="1367"/>
      <c r="C30" s="1731" t="s">
        <v>186</v>
      </c>
      <c r="D30" s="2205" t="s">
        <v>945</v>
      </c>
      <c r="E30" s="1768" t="s">
        <v>1173</v>
      </c>
      <c r="F30" s="2578"/>
      <c r="G30" s="2578" t="s">
        <v>335</v>
      </c>
      <c r="H30" s="3956" t="s">
        <v>1168</v>
      </c>
      <c r="I30" s="1636"/>
      <c r="J30" s="1636"/>
      <c r="K30" s="1625"/>
      <c r="L30" s="1625"/>
      <c r="M30" s="1636">
        <v>0</v>
      </c>
    </row>
    <row s="1636" customFormat="1" customHeight="1" ht="38.25">
      <c r="A31" s="1684"/>
      <c r="B31" s="1367"/>
      <c r="C31" s="1731" t="s">
        <v>186</v>
      </c>
      <c r="D31" s="2205" t="s">
        <v>947</v>
      </c>
      <c r="E31" s="1768" t="s">
        <v>1174</v>
      </c>
      <c r="F31" s="2578"/>
      <c r="G31" s="2578" t="s">
        <v>335</v>
      </c>
      <c r="H31" s="3956" t="s">
        <v>1168</v>
      </c>
      <c r="I31" s="1636"/>
      <c r="J31" s="1636"/>
      <c r="K31" s="1625"/>
      <c r="L31" s="1625"/>
      <c r="M31" s="1636">
        <v>0</v>
      </c>
    </row>
    <row s="1636" customFormat="1" customHeight="1" ht="39">
      <c r="A32" s="1684"/>
      <c r="B32" s="1367"/>
      <c r="C32" s="1731" t="s">
        <v>186</v>
      </c>
      <c r="D32" s="2205" t="s">
        <v>949</v>
      </c>
      <c r="E32" s="1768" t="s">
        <v>1175</v>
      </c>
      <c r="F32" s="2578"/>
      <c r="G32" s="2578" t="s">
        <v>335</v>
      </c>
      <c r="H32" s="3956" t="s">
        <v>1168</v>
      </c>
      <c r="I32" s="1636"/>
      <c r="J32" s="1636"/>
      <c r="K32" s="1625"/>
      <c r="L32" s="1625"/>
      <c r="M32" s="1636">
        <v>0</v>
      </c>
    </row>
    <row s="1636" customFormat="1" customHeight="1" ht="39.75">
      <c r="A33" s="1684"/>
      <c r="B33" s="1367"/>
      <c r="C33" s="1731" t="s">
        <v>186</v>
      </c>
      <c r="D33" s="2205" t="s">
        <v>1176</v>
      </c>
      <c r="E33" s="1768" t="s">
        <v>1177</v>
      </c>
      <c r="F33" s="2578"/>
      <c r="G33" s="2578" t="s">
        <v>335</v>
      </c>
      <c r="H33" s="3956" t="s">
        <v>1168</v>
      </c>
      <c r="I33" s="1636"/>
      <c r="J33" s="1636"/>
      <c r="K33" s="1625"/>
      <c r="L33" s="1625"/>
      <c r="M33" s="1636">
        <v>0</v>
      </c>
    </row>
    <row s="1636" customFormat="1" customHeight="1" ht="38.25">
      <c r="A34" s="1684"/>
      <c r="B34" s="1367"/>
      <c r="C34" s="1731" t="s">
        <v>186</v>
      </c>
      <c r="D34" s="2205" t="s">
        <v>1178</v>
      </c>
      <c r="E34" s="1768" t="s">
        <v>1179</v>
      </c>
      <c r="F34" s="2578"/>
      <c r="G34" s="2578" t="s">
        <v>335</v>
      </c>
      <c r="H34" s="3956" t="s">
        <v>1168</v>
      </c>
      <c r="I34" s="1636"/>
      <c r="J34" s="1636"/>
      <c r="K34" s="1625"/>
      <c r="L34" s="1625"/>
      <c r="M34" s="1636">
        <v>0</v>
      </c>
    </row>
    <row s="1636" customFormat="1" customHeight="1" ht="40.5">
      <c r="A35" s="1684"/>
      <c r="B35" s="1367"/>
      <c r="C35" s="1731" t="s">
        <v>186</v>
      </c>
      <c r="D35" s="2205" t="s">
        <v>1180</v>
      </c>
      <c r="E35" s="1768" t="s">
        <v>1181</v>
      </c>
      <c r="F35" s="2578"/>
      <c r="G35" s="2578" t="s">
        <v>335</v>
      </c>
      <c r="H35" s="3956" t="s">
        <v>1168</v>
      </c>
      <c r="I35" s="1636"/>
      <c r="J35" s="1636"/>
      <c r="K35" s="1625"/>
      <c r="L35" s="1625"/>
      <c r="M35" s="1636">
        <v>0</v>
      </c>
    </row>
    <row customHeight="1" ht="15.75">
      <c r="A36" s="1684" t="s">
        <v>113</v>
      </c>
      <c r="C36" s="97"/>
      <c r="D36" s="110"/>
      <c r="E36" s="204" t="s">
        <v>351</v>
      </c>
      <c r="F36" s="205"/>
      <c r="G36" s="205"/>
      <c r="H36" s="202"/>
      <c r="I36" s="2172"/>
      <c r="M36" s="84">
        <v>15</v>
      </c>
    </row>
    <row customHeight="1" ht="39.75">
      <c r="A37" s="1684"/>
      <c r="B37" s="147">
        <v>3</v>
      </c>
      <c r="C37" s="97"/>
      <c r="D37" s="148">
        <v>4</v>
      </c>
      <c r="E37"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37" s="2461"/>
      <c r="G37" s="2461"/>
      <c r="H37" s="2461"/>
      <c r="I37" s="257"/>
      <c r="M37" s="84">
        <v>38</v>
      </c>
    </row>
    <row customHeight="1" ht="30">
      <c r="A38" s="1684"/>
      <c r="C38" s="97"/>
      <c r="D38" s="148" t="s">
        <v>781</v>
      </c>
      <c r="E38" s="206" t="s">
        <v>1154</v>
      </c>
      <c r="F38" s="199"/>
      <c r="G38" s="258" t="s">
        <v>1182</v>
      </c>
      <c r="H38" s="199" t="s">
        <v>335</v>
      </c>
      <c r="I38" s="2170" t="s">
        <v>1183</v>
      </c>
      <c r="M38" s="84">
        <v>20</v>
      </c>
    </row>
    <row s="1636" customFormat="1" customHeight="1" ht="28.5">
      <c r="A39" s="1684"/>
      <c r="B39" s="1367"/>
      <c r="C39" s="1731" t="s">
        <v>186</v>
      </c>
      <c r="D39" s="2205" t="s">
        <v>823</v>
      </c>
      <c r="E39" s="2404" t="s">
        <v>1154</v>
      </c>
      <c r="F39" s="2578"/>
      <c r="G39" s="2570" t="s">
        <v>1184</v>
      </c>
      <c r="H39" s="2578" t="s">
        <v>335</v>
      </c>
      <c r="I39" s="1636"/>
      <c r="J39" s="1636"/>
      <c r="K39" s="1625"/>
      <c r="L39" s="1625"/>
      <c r="M39" s="1636">
        <v>0</v>
      </c>
    </row>
    <row customHeight="1" ht="15.75">
      <c r="A40" s="1684" t="s">
        <v>114</v>
      </c>
      <c r="C40" s="97"/>
      <c r="D40" s="110"/>
      <c r="E40" s="204" t="s">
        <v>351</v>
      </c>
      <c r="F40" s="205"/>
      <c r="G40" s="205"/>
      <c r="H40" s="202"/>
      <c r="I40" s="2172"/>
      <c r="M40" s="84">
        <v>15</v>
      </c>
    </row>
    <row customHeight="1" ht="31.5">
      <c r="A41" s="1684"/>
      <c r="B41" s="147">
        <v>3</v>
      </c>
      <c r="C41" s="97"/>
      <c r="D41" s="148">
        <v>5</v>
      </c>
      <c r="E4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461"/>
      <c r="G41" s="2461"/>
      <c r="H41" s="2461"/>
      <c r="I41" s="257"/>
      <c r="M41" s="84">
        <v>30</v>
      </c>
    </row>
    <row customHeight="1" ht="27.299999999999997">
      <c r="A42" s="1684"/>
      <c r="C42" s="97"/>
      <c r="D42" s="148" t="s">
        <v>342</v>
      </c>
      <c r="E4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42" s="2404"/>
      <c r="G42" s="2404"/>
      <c r="H42" s="2404"/>
      <c r="I42" s="257"/>
      <c r="M42" s="84">
        <v>26</v>
      </c>
    </row>
    <row customHeight="1" ht="24.75">
      <c r="A43" s="1684"/>
      <c r="C43" s="97"/>
      <c r="D43" s="148" t="s">
        <v>1185</v>
      </c>
      <c r="E43" s="207" t="s">
        <v>1155</v>
      </c>
      <c r="F43" s="199"/>
      <c r="G43" s="258" t="s">
        <v>1186</v>
      </c>
      <c r="H43" s="199" t="s">
        <v>335</v>
      </c>
      <c r="I43" s="2170" t="s">
        <v>1187</v>
      </c>
      <c r="M43" s="84">
        <v>14</v>
      </c>
    </row>
    <row customHeight="1" ht="15.75">
      <c r="A44" s="1684" t="s">
        <v>94</v>
      </c>
      <c r="C44" s="97"/>
      <c r="D44" s="110"/>
      <c r="E44" s="205" t="s">
        <v>351</v>
      </c>
      <c r="F44" s="201"/>
      <c r="G44" s="201"/>
      <c r="H44" s="202"/>
      <c r="I44" s="2172"/>
      <c r="M44" s="84">
        <v>15</v>
      </c>
    </row>
    <row customHeight="1" ht="25.2">
      <c r="A45" s="1684"/>
      <c r="C45" s="97"/>
      <c r="D45" s="148" t="s">
        <v>909</v>
      </c>
      <c r="E4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5" s="2404"/>
      <c r="G45" s="2404"/>
      <c r="H45" s="2404"/>
      <c r="I45" s="257"/>
      <c r="M45" s="84">
        <v>24</v>
      </c>
    </row>
    <row customHeight="1" ht="27">
      <c r="A46" s="1684"/>
      <c r="C46" s="97"/>
      <c r="D46" s="148" t="s">
        <v>1188</v>
      </c>
      <c r="E46" s="207" t="s">
        <v>1156</v>
      </c>
      <c r="F46" s="199"/>
      <c r="G46" s="258" t="s">
        <v>1189</v>
      </c>
      <c r="H46" s="199" t="s">
        <v>335</v>
      </c>
      <c r="I46" s="2144" t="s">
        <v>1190</v>
      </c>
      <c r="M46" s="84">
        <v>14</v>
      </c>
    </row>
    <row s="1636" customFormat="1" customHeight="1" ht="28.5">
      <c r="A47" s="1684"/>
      <c r="B47" s="1367"/>
      <c r="C47" s="1731" t="s">
        <v>186</v>
      </c>
      <c r="D47" s="2205" t="s">
        <v>1191</v>
      </c>
      <c r="E47" s="207" t="s">
        <v>1156</v>
      </c>
      <c r="F47" s="2578"/>
      <c r="G47" s="2570" t="s">
        <v>1192</v>
      </c>
      <c r="H47" s="2578" t="s">
        <v>335</v>
      </c>
      <c r="I47" s="1636"/>
      <c r="J47" s="1636"/>
      <c r="K47" s="1625"/>
      <c r="L47" s="1625"/>
      <c r="M47" s="1636">
        <v>0</v>
      </c>
    </row>
    <row customHeight="1" ht="15.75">
      <c r="A48" s="1684" t="s">
        <v>95</v>
      </c>
      <c r="C48" s="97"/>
      <c r="D48" s="110"/>
      <c r="E48" s="205" t="s">
        <v>351</v>
      </c>
      <c r="F48" s="201"/>
      <c r="G48" s="201"/>
      <c r="H48" s="202"/>
      <c r="I48" s="2144"/>
      <c r="M48" s="84">
        <v>15</v>
      </c>
    </row>
    <row customHeight="1" ht="27.299999999999997">
      <c r="A49" s="1684"/>
      <c r="C49" s="97"/>
      <c r="D49" s="148" t="s">
        <v>910</v>
      </c>
      <c r="E49"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9" s="2404"/>
      <c r="G49" s="2404"/>
      <c r="H49" s="2404"/>
      <c r="I49" s="257"/>
      <c r="M49" s="84">
        <v>26</v>
      </c>
    </row>
    <row customHeight="1" ht="27">
      <c r="A50" s="1684"/>
      <c r="C50" s="97"/>
      <c r="D50" s="148" t="s">
        <v>911</v>
      </c>
      <c r="E50" s="207" t="s">
        <v>1157</v>
      </c>
      <c r="F50" s="199"/>
      <c r="G50" s="208" t="s">
        <v>1193</v>
      </c>
      <c r="H50" s="199" t="s">
        <v>335</v>
      </c>
      <c r="I50" s="2170" t="s">
        <v>1194</v>
      </c>
      <c r="L50" s="156" t="s">
        <v>1158</v>
      </c>
      <c r="M50" s="84">
        <v>14</v>
      </c>
    </row>
    <row customHeight="1" ht="15.75">
      <c r="A51" s="1684" t="s">
        <v>115</v>
      </c>
      <c r="C51" s="97"/>
      <c r="D51" s="110"/>
      <c r="E51" s="205" t="s">
        <v>351</v>
      </c>
      <c r="F51" s="201"/>
      <c r="G51" s="201"/>
      <c r="H51" s="202"/>
      <c r="I51" s="2172"/>
      <c r="M51" s="84">
        <v>15</v>
      </c>
    </row>
    <row s="1824" customFormat="1" customHeight="1" ht="3">
      <c r="A52" s="1684"/>
      <c r="K52" s="197"/>
      <c r="L52" s="197"/>
      <c r="M52" s="141">
        <v>3</v>
      </c>
    </row>
    <row customHeight="1" ht="26.25">
      <c r="D53" s="1682" t="s">
        <v>831</v>
      </c>
      <c r="E53"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53" s="2286"/>
      <c r="G53" s="2286"/>
      <c r="H53" s="2286"/>
      <c r="I53" s="2286"/>
      <c r="M53" s="84">
        <v>25</v>
      </c>
    </row>
    <row customHeight="1" ht="22.5" hidden="1">
      <c r="A54" s="1363" t="s">
        <v>86</v>
      </c>
      <c r="B54" s="147">
        <v>0</v>
      </c>
      <c r="C54" s="98">
        <v>3</v>
      </c>
      <c r="D54" s="84">
        <v>6</v>
      </c>
      <c r="E54" s="84">
        <v>63</v>
      </c>
      <c r="F54" s="84">
        <v>0</v>
      </c>
      <c r="G54" s="84">
        <v>35</v>
      </c>
      <c r="H54" s="84">
        <v>35</v>
      </c>
      <c r="I54" s="84">
        <v>91</v>
      </c>
      <c r="J54" s="84">
        <v>68</v>
      </c>
      <c r="K54" s="156">
        <v>10</v>
      </c>
      <c r="L54" s="156">
        <v>10</v>
      </c>
      <c r="M54" s="84">
        <v>23</v>
      </c>
    </row>
  </sheetData>
  <sheetProtection formatColumns="0" formatRows="0" autoFilter="0" sort="0" insertRows="0" insertColumns="1" deleteRows="0" deleteColumns="0"/>
  <mergeCells count="17">
    <mergeCell ref="I38:I40"/>
    <mergeCell ref="E41:H41"/>
    <mergeCell ref="D14:H14"/>
    <mergeCell ref="D18:H18"/>
    <mergeCell ref="I18:I19"/>
    <mergeCell ref="E21:H21"/>
    <mergeCell ref="E25:H25"/>
    <mergeCell ref="I26:I36"/>
    <mergeCell ref="E37:H37"/>
    <mergeCell ref="D15:H15"/>
    <mergeCell ref="E53:I53"/>
    <mergeCell ref="E42:H42"/>
    <mergeCell ref="E45:H45"/>
    <mergeCell ref="E49:H49"/>
    <mergeCell ref="I43:I44"/>
    <mergeCell ref="I46:I48"/>
    <mergeCell ref="I50:I5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35 H23:H24 H2">
      <formula1>900</formula1>
    </dataValidation>
    <dataValidation type="textLength" operator="lessThanOrEqual" allowBlank="1" showInputMessage="1" showErrorMessage="1" errorTitle="Ошибка" error="Допускается ввод не более 900 символов!" sqref="I23:I24 I43 G46:G47 I50 I26:I35 E38:E39 G43 E46:E47 I38:I39 E43 I46:I47 G23 E26:E35 I10 E23 G38:G39 E10 G8 E2 I2 I4 G4 E4 E6 I6 G6 E8 I8 E50">
      <formula1>900</formula1>
    </dataValidation>
  </dataValidations>
  <hyperlinks>
    <hyperlink ref="G23" r:id="rId2" xr:uid="{CB35A808-2D08-75E8-A148-DCED680760F6}"/>
    <hyperlink ref="H23" r:id="rId3" xr:uid="{B9C4D878-6716-21AC-00B6-C25B3F513114}"/>
    <hyperlink ref="H24" r:id="rId4" xr:uid="{3ABD3578-1D5C-F348-1EE9-8181410FE888}"/>
    <hyperlink ref="H26" r:id="rId5" xr:uid="{51B7A0F9-9E88-F7A8-0AE8-4CFEE2AC3088}"/>
    <hyperlink ref="H27" r:id="rId6" xr:uid="{DF3058C8-E9A8-D278-132E-FA673DDCDF81}"/>
    <hyperlink ref="H28" r:id="rId7" xr:uid="{73D66AB8-EA08-2358-DEEC-BFBE61688341}"/>
    <hyperlink ref="H29" r:id="rId8" xr:uid="{D9E764A8-A933-52A8-00D8-0D80A8157198}"/>
    <hyperlink ref="H30" r:id="rId9" xr:uid="{79F0C798-17A1-F438-7192-7A3764629E28}"/>
    <hyperlink ref="H31" r:id="rId10" xr:uid="{E76693A8-E53A-59B8-D658-31459090703B}"/>
    <hyperlink ref="H32" r:id="rId11" xr:uid="{2C411049-4CF8-1848-EE48-9384646A5758}"/>
    <hyperlink ref="H33" r:id="rId12" xr:uid="{AF24CF28-CCB8-AE21-A62B-84ADE906848C}"/>
    <hyperlink ref="H34" r:id="rId13" xr:uid="{E713B848-1CEE-F215-AAE6-4651857FBCCC}"/>
    <hyperlink ref="H35" r:id="rId14" xr:uid="{0A4AC1FA-1A68-2058-6832-D425DC478D6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13588-5C18-8D99-ED88-56361B941A48}" mc:Ignorable="x14ac xr xr2 xr3">
  <sheetPr>
    <tabColor theme="6" tint="0.4"/>
  </sheetPr>
  <dimension ref="A1:AH352"/>
  <sheetViews>
    <sheetView showGridLines="0" zoomScale="90" workbookViewId="0">
      <pane xSplit="7" ySplit="21" topLeftCell="H22" activePane="bottomRight" state="frozen"/>
      <selection pane="bottomLeft" activeCell="A22" sqref="A22"/>
      <selection pane="topRight" activeCell="H1" sqref="H1"/>
      <selection pane="bottomRight" activeCell="A299" sqref="A299:AH300"/>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159</v>
      </c>
      <c r="B2" s="1781" t="s">
        <v>160</v>
      </c>
      <c r="C2" s="370"/>
      <c r="D2" s="345"/>
      <c r="E2" s="1032"/>
      <c r="F2" s="1032"/>
      <c r="G2" s="2428" t="str">
        <f>INDEX(PT_DIFFERENTIATION_NTAR,MATCH(B2,PT_DIFFERENTIATION_NTAR_ID,0))</f>
        <v/>
      </c>
      <c r="H2" s="1865"/>
      <c r="I2" s="1740"/>
      <c r="J2" s="1774"/>
      <c r="K2" s="1866"/>
      <c r="L2" s="1865" t="s">
        <v>335</v>
      </c>
      <c r="M2" s="1876"/>
      <c r="N2" s="335"/>
      <c r="O2" s="1625"/>
      <c r="P2" s="1625"/>
      <c r="AH2" s="1632">
        <v>0</v>
      </c>
    </row>
    <row s="1636" customFormat="1" customHeight="1" ht="18.75" hidden="1">
      <c r="A3" s="1781"/>
      <c r="B3" s="1781"/>
      <c r="C3" s="370" t="s">
        <v>1195</v>
      </c>
      <c r="D3" s="345"/>
      <c r="E3" s="1032"/>
      <c r="F3" s="1032"/>
      <c r="G3" s="2428"/>
      <c r="H3" s="1501"/>
      <c r="I3" s="652" t="s">
        <v>1196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159</v>
      </c>
      <c r="B5" s="1781" t="s">
        <v>160</v>
      </c>
      <c r="C5" s="370"/>
      <c r="D5" s="345"/>
      <c r="E5" s="1032"/>
      <c r="F5" s="1032"/>
      <c r="G5" s="2428" t="str">
        <f>INDEX(PT_DIFFERENTIATION_NTAR,MATCH(B5,PT_DIFFERENTIATION_NTAR_ID,0))</f>
        <v/>
      </c>
      <c r="H5" s="1865"/>
      <c r="I5" s="1740"/>
      <c r="J5" s="1774"/>
      <c r="K5" s="1779"/>
      <c r="L5" s="1865" t="s">
        <v>335</v>
      </c>
      <c r="M5" s="1876"/>
      <c r="N5" s="335"/>
      <c r="O5" s="1625"/>
      <c r="P5" s="1625"/>
      <c r="AH5" s="1632">
        <v>0</v>
      </c>
    </row>
    <row s="1636" customFormat="1" customHeight="1" ht="18.75" hidden="1">
      <c r="A6" s="1781"/>
      <c r="B6" s="1781"/>
      <c r="C6" s="370" t="s">
        <v>1197</v>
      </c>
      <c r="D6" s="345"/>
      <c r="E6" s="1032"/>
      <c r="F6" s="1032"/>
      <c r="G6" s="2428"/>
      <c r="H6" s="1501"/>
      <c r="I6" s="652" t="s">
        <v>1196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335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335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46010</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53/110</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329</v>
      </c>
      <c r="F19" s="2210"/>
      <c r="G19" s="2210"/>
      <c r="H19" s="2210"/>
      <c r="I19" s="2210"/>
      <c r="J19" s="2210"/>
      <c r="K19" s="2210"/>
      <c r="L19" s="2210"/>
      <c r="M19" s="2390" t="s">
        <v>330</v>
      </c>
      <c r="AH19" s="375">
        <v>21</v>
      </c>
    </row>
    <row customHeight="1" ht="22.049999999999997">
      <c r="D20" s="377"/>
      <c r="E20" s="2278" t="s">
        <v>92</v>
      </c>
      <c r="F20" s="2225" t="s">
        <v>126</v>
      </c>
      <c r="G20" s="2225" t="s">
        <v>127</v>
      </c>
      <c r="H20" s="2387" t="s">
        <v>1198</v>
      </c>
      <c r="I20" s="2388"/>
      <c r="J20" s="2434"/>
      <c r="K20" s="2225" t="s">
        <v>332</v>
      </c>
      <c r="L20" s="2225" t="s">
        <v>419</v>
      </c>
      <c r="M20" s="2390"/>
      <c r="AH20" s="375">
        <v>21</v>
      </c>
    </row>
    <row customHeight="1" ht="22.049999999999997">
      <c r="D21" s="377"/>
      <c r="E21" s="2280"/>
      <c r="F21" s="2226"/>
      <c r="G21" s="2226"/>
      <c r="H21" s="2219" t="s">
        <v>1199</v>
      </c>
      <c r="I21" s="2221"/>
      <c r="J21" s="109" t="s">
        <v>1200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113</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335</v>
      </c>
      <c r="L23" s="2462"/>
      <c r="M23" s="1770"/>
      <c r="N23" s="335"/>
      <c r="AH23" s="375">
        <v>19</v>
      </c>
    </row>
    <row customHeight="1" ht="60.75" hidden="1">
      <c r="A24" s="1781" t="s">
        <v>159</v>
      </c>
      <c r="B24" s="1781" t="s">
        <v>160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335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1195</v>
      </c>
      <c r="D25" s="2467"/>
      <c r="E25" s="2205"/>
      <c r="F25" s="2471"/>
      <c r="G25" s="2428"/>
      <c r="H25" s="1501"/>
      <c r="I25" s="652" t="s">
        <v>1196</v>
      </c>
      <c r="J25" s="572"/>
      <c r="K25" s="1501"/>
      <c r="L25" s="215"/>
      <c r="M25" s="2171"/>
      <c r="N25" s="335"/>
      <c r="O25" s="1625"/>
      <c r="P25" s="1625"/>
      <c r="AH25" s="1632">
        <v>0</v>
      </c>
    </row>
    <row customHeight="1" ht="0.75" hidden="1">
      <c r="A26" s="1781"/>
      <c r="B26" s="1781"/>
      <c r="C26" s="370" t="s">
        <v>1201</v>
      </c>
      <c r="D26" s="2467"/>
      <c r="E26" s="2205"/>
      <c r="F26" s="2384"/>
      <c r="G26" s="401"/>
      <c r="H26" s="1501"/>
      <c r="I26" s="396"/>
      <c r="J26" s="350"/>
      <c r="K26" s="1501"/>
      <c r="L26" s="202"/>
      <c r="M26" s="2171"/>
      <c r="N26" s="335"/>
      <c r="AH26" s="375">
        <v>0</v>
      </c>
    </row>
    <row s="1636" customFormat="1" customHeight="1" ht="45" hidden="1">
      <c r="A27" s="1781" t="s">
        <v>165</v>
      </c>
      <c r="B27" s="1781" t="s">
        <v>166</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335</v>
      </c>
      <c r="M27" s="2171"/>
      <c r="N27" s="335"/>
      <c r="O27" s="1625"/>
      <c r="P27" s="1625"/>
      <c r="AH27" s="1632">
        <v>0</v>
      </c>
    </row>
    <row s="1636" customFormat="1" customHeight="1" ht="18.75" hidden="1">
      <c r="A28" s="1781"/>
      <c r="B28" s="1781"/>
      <c r="C28" s="370" t="s">
        <v>1195</v>
      </c>
      <c r="D28" s="2463"/>
      <c r="E28" s="2464"/>
      <c r="F28" s="2465"/>
      <c r="G28" s="2428"/>
      <c r="H28" s="1501"/>
      <c r="I28" s="652" t="s">
        <v>1196</v>
      </c>
      <c r="J28" s="572"/>
      <c r="K28" s="1501"/>
      <c r="L28" s="215"/>
      <c r="M28" s="2171"/>
      <c r="N28" s="335"/>
      <c r="O28" s="1625"/>
      <c r="P28" s="1625"/>
      <c r="AH28" s="1632">
        <v>0</v>
      </c>
    </row>
    <row s="1636" customFormat="1" customHeight="1" ht="0.75" hidden="1">
      <c r="A29" s="1781"/>
      <c r="B29" s="1781"/>
      <c r="C29" s="370" t="s">
        <v>1201</v>
      </c>
      <c r="D29" s="2463"/>
      <c r="E29" s="2205"/>
      <c r="F29" s="2384"/>
      <c r="G29" s="401"/>
      <c r="H29" s="1501"/>
      <c r="I29" s="652"/>
      <c r="J29" s="572"/>
      <c r="K29" s="1501"/>
      <c r="L29" s="215"/>
      <c r="M29" s="2171"/>
      <c r="N29" s="335"/>
      <c r="O29" s="1625"/>
      <c r="P29" s="1625"/>
      <c r="AH29" s="1632">
        <v>0</v>
      </c>
    </row>
    <row s="1636" customFormat="1" customHeight="1" ht="45" hidden="1">
      <c r="A30" s="1781" t="s">
        <v>171</v>
      </c>
      <c r="B30" s="1781" t="s">
        <v>172</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335</v>
      </c>
      <c r="M30" s="2171"/>
      <c r="N30" s="335"/>
      <c r="O30" s="1625"/>
      <c r="P30" s="1625"/>
      <c r="AH30" s="1632">
        <v>0</v>
      </c>
    </row>
    <row s="1636" customFormat="1" customHeight="1" ht="18.75" hidden="1">
      <c r="A31" s="1781"/>
      <c r="B31" s="1781"/>
      <c r="C31" s="370" t="s">
        <v>1195</v>
      </c>
      <c r="D31" s="2463"/>
      <c r="E31" s="2205"/>
      <c r="F31" s="2384"/>
      <c r="G31" s="2428"/>
      <c r="H31" s="1501"/>
      <c r="I31" s="652" t="s">
        <v>1196</v>
      </c>
      <c r="J31" s="572"/>
      <c r="K31" s="1501"/>
      <c r="L31" s="215"/>
      <c r="M31" s="2171"/>
      <c r="N31" s="335"/>
      <c r="O31" s="1625"/>
      <c r="P31" s="1625"/>
      <c r="AH31" s="1632">
        <v>0</v>
      </c>
    </row>
    <row s="1636" customFormat="1" customHeight="1" ht="0.75" hidden="1">
      <c r="A32" s="1781"/>
      <c r="B32" s="1781"/>
      <c r="C32" s="370" t="s">
        <v>1201</v>
      </c>
      <c r="D32" s="2463"/>
      <c r="E32" s="2205"/>
      <c r="F32" s="2384"/>
      <c r="G32" s="401"/>
      <c r="H32" s="1501"/>
      <c r="I32" s="652"/>
      <c r="J32" s="572"/>
      <c r="K32" s="1501"/>
      <c r="L32" s="215"/>
      <c r="M32" s="2171"/>
      <c r="N32" s="335"/>
      <c r="O32" s="1625"/>
      <c r="P32" s="1625"/>
      <c r="AH32" s="1632">
        <v>0</v>
      </c>
    </row>
    <row s="1636" customFormat="1" customHeight="1" ht="45" hidden="1">
      <c r="A33" s="1781" t="s">
        <v>181</v>
      </c>
      <c r="B33" s="1781" t="s">
        <v>182</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Тарифы на горячую воду в открытых системах теплоснабжения (горячее водоснабжение), поставляемую группе потребителей "потребители (кроме населения)"</v>
      </c>
      <c r="H33" s="1863"/>
      <c r="I33" s="1740"/>
      <c r="J33" s="1774"/>
      <c r="K33" s="1866"/>
      <c r="L33" s="1863" t="s">
        <v>335</v>
      </c>
      <c r="M33" s="2171"/>
      <c r="N33" s="335"/>
      <c r="O33" s="1625"/>
      <c r="P33" s="1625"/>
      <c r="AH33" s="1632">
        <v>0</v>
      </c>
    </row>
    <row s="1636" customFormat="1" customHeight="1" ht="18.75" hidden="1">
      <c r="A34" s="1781"/>
      <c r="B34" s="1781"/>
      <c r="C34" s="370" t="s">
        <v>1195</v>
      </c>
      <c r="D34" s="2463"/>
      <c r="E34" s="2205"/>
      <c r="F34" s="2384"/>
      <c r="G34" s="2428"/>
      <c r="H34" s="1501"/>
      <c r="I34" s="652" t="s">
        <v>1196</v>
      </c>
      <c r="J34" s="572"/>
      <c r="K34" s="1501"/>
      <c r="L34" s="215"/>
      <c r="M34" s="2171"/>
      <c r="N34" s="335"/>
      <c r="O34" s="1625"/>
      <c r="P34" s="1625"/>
      <c r="AH34" s="1632">
        <v>0</v>
      </c>
    </row>
    <row s="1636" customFormat="1" customHeight="1" ht="18.75">
      <c r="A35" s="1824" t="s">
        <v>181</v>
      </c>
      <c r="B35" s="1824" t="s">
        <v>194</v>
      </c>
      <c r="C35" s="1688"/>
      <c r="D35" s="345"/>
      <c r="E35" s="1032"/>
      <c r="F35" s="1032"/>
      <c r="G35" s="2428" t="str">
        <f>INDEX(PT_DIFFERENTIATION_NTAR,MATCH(B35,PT_DIFFERENTIATION_NTAR_ID,0))</f>
        <v>Тарифы на горячую воду в открытых системах теплоснабжения (горячее водоснабжение), поставляемую группе потребителей "население"</v>
      </c>
      <c r="H35" s="2272"/>
      <c r="I35" s="1740"/>
      <c r="J35" s="1774"/>
      <c r="K35" s="2306"/>
      <c r="L35" s="2272" t="s">
        <v>335</v>
      </c>
      <c r="M35" s="2319"/>
      <c r="N35" s="619"/>
      <c r="O35" s="1625"/>
      <c r="P35" s="1625"/>
      <c r="Q35" s="1636"/>
      <c r="R35" s="1636"/>
      <c r="S35" s="1636"/>
      <c r="T35" s="1636"/>
      <c r="U35" s="1636"/>
      <c r="V35" s="1636"/>
      <c r="W35" s="1636"/>
      <c r="X35" s="1636"/>
      <c r="Y35" s="1636"/>
      <c r="Z35" s="1636"/>
      <c r="AA35" s="1636"/>
      <c r="AB35" s="1636"/>
      <c r="AC35" s="1636"/>
      <c r="AD35" s="1636"/>
      <c r="AE35" s="1636"/>
      <c r="AF35" s="1636"/>
      <c r="AG35" s="1636"/>
      <c r="AH35" s="1636">
        <v>0</v>
      </c>
    </row>
    <row s="1636" customFormat="1" customHeight="1" ht="18.75">
      <c r="A36" s="1824"/>
      <c r="B36" s="1824"/>
      <c r="C36" s="1688" t="s">
        <v>1195</v>
      </c>
      <c r="D36" s="345"/>
      <c r="E36" s="1032"/>
      <c r="F36" s="1032"/>
      <c r="G36" s="2428"/>
      <c r="H36" s="3957"/>
      <c r="I36" s="3958" t="s">
        <v>1196</v>
      </c>
      <c r="J36" s="3959"/>
      <c r="K36" s="3960"/>
      <c r="L36" s="3961"/>
      <c r="M36" s="2319"/>
      <c r="N36" s="619"/>
      <c r="O36" s="1625"/>
      <c r="P36" s="1625"/>
      <c r="Q36" s="1636"/>
      <c r="R36" s="1636"/>
      <c r="S36" s="1636"/>
      <c r="T36" s="1636"/>
      <c r="U36" s="1636"/>
      <c r="V36" s="1636"/>
      <c r="W36" s="1636"/>
      <c r="X36" s="1636"/>
      <c r="Y36" s="1636"/>
      <c r="Z36" s="1636"/>
      <c r="AA36" s="1636"/>
      <c r="AB36" s="1636"/>
      <c r="AC36" s="1636"/>
      <c r="AD36" s="1636"/>
      <c r="AE36" s="1636"/>
      <c r="AF36" s="1636"/>
      <c r="AG36" s="1636"/>
      <c r="AH36" s="1636">
        <v>0</v>
      </c>
    </row>
    <row s="1636" customFormat="1" customHeight="1" ht="18.75">
      <c r="A37" s="1824" t="s">
        <v>181</v>
      </c>
      <c r="B37" s="1824" t="s">
        <v>202</v>
      </c>
      <c r="C37" s="1688"/>
      <c r="D37" s="345"/>
      <c r="E37" s="1032"/>
      <c r="F37" s="1032"/>
      <c r="G37" s="2428" t="str">
        <f>INDEX(PT_DIFFERENTIATION_NTAR,MATCH(B37,PT_DIFFERENTIATION_NTAR_ID,0))</f>
        <v>Тарифы на горячую воду в открытых системах теплоснабжения (горячее водоснабжение), поставляемую потребителям</v>
      </c>
      <c r="H37" s="2272"/>
      <c r="I37" s="1740"/>
      <c r="J37" s="1774"/>
      <c r="K37" s="2306"/>
      <c r="L37" s="2272" t="s">
        <v>335</v>
      </c>
      <c r="M37" s="2319"/>
      <c r="N37" s="619"/>
      <c r="O37" s="1625"/>
      <c r="P37" s="1625"/>
      <c r="Q37" s="1636"/>
      <c r="R37" s="1636"/>
      <c r="S37" s="1636"/>
      <c r="T37" s="1636"/>
      <c r="U37" s="1636"/>
      <c r="V37" s="1636"/>
      <c r="W37" s="1636"/>
      <c r="X37" s="1636"/>
      <c r="Y37" s="1636"/>
      <c r="Z37" s="1636"/>
      <c r="AA37" s="1636"/>
      <c r="AB37" s="1636"/>
      <c r="AC37" s="1636"/>
      <c r="AD37" s="1636"/>
      <c r="AE37" s="1636"/>
      <c r="AF37" s="1636"/>
      <c r="AG37" s="1636"/>
      <c r="AH37" s="1636">
        <v>0</v>
      </c>
    </row>
    <row s="1636" customFormat="1" customHeight="1" ht="18.75">
      <c r="A38" s="1824"/>
      <c r="B38" s="1824"/>
      <c r="C38" s="1688" t="s">
        <v>1195</v>
      </c>
      <c r="D38" s="345"/>
      <c r="E38" s="1032"/>
      <c r="F38" s="1032"/>
      <c r="G38" s="2428"/>
      <c r="H38" s="3962"/>
      <c r="I38" s="3963" t="s">
        <v>1196</v>
      </c>
      <c r="J38" s="3964"/>
      <c r="K38" s="3965"/>
      <c r="L38" s="3966"/>
      <c r="M38" s="2319"/>
      <c r="N38" s="619"/>
      <c r="O38" s="1625"/>
      <c r="P38" s="1625"/>
      <c r="Q38" s="1636"/>
      <c r="R38" s="1636"/>
      <c r="S38" s="1636"/>
      <c r="T38" s="1636"/>
      <c r="U38" s="1636"/>
      <c r="V38" s="1636"/>
      <c r="W38" s="1636"/>
      <c r="X38" s="1636"/>
      <c r="Y38" s="1636"/>
      <c r="Z38" s="1636"/>
      <c r="AA38" s="1636"/>
      <c r="AB38" s="1636"/>
      <c r="AC38" s="1636"/>
      <c r="AD38" s="1636"/>
      <c r="AE38" s="1636"/>
      <c r="AF38" s="1636"/>
      <c r="AG38" s="1636"/>
      <c r="AH38" s="1636">
        <v>0</v>
      </c>
    </row>
    <row s="1636" customFormat="1" customHeight="1" ht="0.75" hidden="1">
      <c r="A39" s="1781"/>
      <c r="B39" s="1781"/>
      <c r="C39" s="370" t="s">
        <v>1201</v>
      </c>
      <c r="D39" s="2463"/>
      <c r="E39" s="2205"/>
      <c r="F39" s="2384"/>
      <c r="G39" s="401"/>
      <c r="H39" s="1501"/>
      <c r="I39" s="652"/>
      <c r="J39" s="572"/>
      <c r="K39" s="1501"/>
      <c r="L39" s="215"/>
      <c r="M39" s="2171"/>
      <c r="N39" s="335"/>
      <c r="O39" s="1625"/>
      <c r="P39" s="1625"/>
      <c r="AH39" s="1632">
        <v>0</v>
      </c>
    </row>
    <row s="1636" customFormat="1" customHeight="1" ht="18.75" hidden="1">
      <c r="A40" s="1781" t="s">
        <v>210</v>
      </c>
      <c r="B40" s="1781" t="s">
        <v>211</v>
      </c>
      <c r="C40" s="370"/>
      <c r="D40" s="2463"/>
      <c r="E40" s="2205"/>
      <c r="F40" s="2384" t="str">
        <f>INDEX(PT_DIFFERENTIATION_VTAR,MATCH(A40,PT_DIFFERENTIATION_VTAR_ID,0))</f>
        <v>Тарифы на услуги по передаче тепловой энергии</v>
      </c>
      <c r="G40" s="2428" t="str">
        <f>INDEX(PT_DIFFERENTIATION_NTAR,MATCH(B40,PT_DIFFERENTIATION_NTAR_ID,0))</f>
        <v/>
      </c>
      <c r="H40" s="1863"/>
      <c r="I40" s="1740"/>
      <c r="J40" s="1774"/>
      <c r="K40" s="1866"/>
      <c r="L40" s="1863" t="s">
        <v>335</v>
      </c>
      <c r="M40" s="2171"/>
      <c r="N40" s="335"/>
      <c r="O40" s="1625"/>
      <c r="P40" s="1625"/>
      <c r="AH40" s="1632">
        <v>0</v>
      </c>
    </row>
    <row s="1636" customFormat="1" customHeight="1" ht="18.75" hidden="1">
      <c r="A41" s="1781"/>
      <c r="B41" s="1781"/>
      <c r="C41" s="370" t="s">
        <v>1195</v>
      </c>
      <c r="D41" s="2463"/>
      <c r="E41" s="2205"/>
      <c r="F41" s="2384"/>
      <c r="G41" s="2428"/>
      <c r="H41" s="1501"/>
      <c r="I41" s="652" t="s">
        <v>1196</v>
      </c>
      <c r="J41" s="572"/>
      <c r="K41" s="1501"/>
      <c r="L41" s="215"/>
      <c r="M41" s="2171"/>
      <c r="N41" s="335"/>
      <c r="O41" s="1625"/>
      <c r="P41" s="1625"/>
      <c r="AH41" s="1632">
        <v>0</v>
      </c>
    </row>
    <row s="1636" customFormat="1" customHeight="1" ht="0.75" hidden="1">
      <c r="A42" s="1781"/>
      <c r="B42" s="1781"/>
      <c r="C42" s="370" t="s">
        <v>1201</v>
      </c>
      <c r="D42" s="2463"/>
      <c r="E42" s="2205"/>
      <c r="F42" s="2384"/>
      <c r="G42" s="401"/>
      <c r="H42" s="1501"/>
      <c r="I42" s="652"/>
      <c r="J42" s="572"/>
      <c r="K42" s="1501"/>
      <c r="L42" s="215"/>
      <c r="M42" s="2171"/>
      <c r="N42" s="335"/>
      <c r="O42" s="1625"/>
      <c r="P42" s="1625"/>
      <c r="AH42" s="1632">
        <v>0</v>
      </c>
    </row>
    <row s="1636" customFormat="1" customHeight="1" ht="18.75" hidden="1">
      <c r="A43" s="1781" t="s">
        <v>216</v>
      </c>
      <c r="B43" s="1781" t="s">
        <v>217</v>
      </c>
      <c r="C43" s="370"/>
      <c r="D43" s="2463"/>
      <c r="E43" s="2205"/>
      <c r="F43" s="2384" t="str">
        <f>INDEX(PT_DIFFERENTIATION_VTAR,MATCH(A43,PT_DIFFERENTIATION_VTAR_ID,0))</f>
        <v>Тарифы на услуги по передаче теплоносителя</v>
      </c>
      <c r="G43" s="2428" t="str">
        <f>INDEX(PT_DIFFERENTIATION_NTAR,MATCH(B43,PT_DIFFERENTIATION_NTAR_ID,0))</f>
        <v/>
      </c>
      <c r="H43" s="1863"/>
      <c r="I43" s="1740"/>
      <c r="J43" s="1774"/>
      <c r="K43" s="1866"/>
      <c r="L43" s="1863" t="s">
        <v>335</v>
      </c>
      <c r="M43" s="2171"/>
      <c r="N43" s="335"/>
      <c r="O43" s="1625"/>
      <c r="P43" s="1625"/>
      <c r="AH43" s="1632">
        <v>0</v>
      </c>
    </row>
    <row s="1636" customFormat="1" customHeight="1" ht="18.75" hidden="1">
      <c r="A44" s="1781"/>
      <c r="B44" s="1781"/>
      <c r="C44" s="370" t="s">
        <v>1195</v>
      </c>
      <c r="D44" s="2463"/>
      <c r="E44" s="2205"/>
      <c r="F44" s="2384"/>
      <c r="G44" s="2428"/>
      <c r="H44" s="1501"/>
      <c r="I44" s="652" t="s">
        <v>1196</v>
      </c>
      <c r="J44" s="572"/>
      <c r="K44" s="1501"/>
      <c r="L44" s="215"/>
      <c r="M44" s="2171"/>
      <c r="N44" s="335"/>
      <c r="O44" s="1625"/>
      <c r="P44" s="1625"/>
      <c r="AH44" s="1632">
        <v>0</v>
      </c>
    </row>
    <row s="1636" customFormat="1" customHeight="1" ht="0.75" hidden="1">
      <c r="A45" s="1781"/>
      <c r="B45" s="1781"/>
      <c r="C45" s="370" t="s">
        <v>1201</v>
      </c>
      <c r="D45" s="2463"/>
      <c r="E45" s="2205"/>
      <c r="F45" s="2384"/>
      <c r="G45" s="401"/>
      <c r="H45" s="1501"/>
      <c r="I45" s="652"/>
      <c r="J45" s="572"/>
      <c r="K45" s="1501"/>
      <c r="L45" s="215"/>
      <c r="M45" s="2171"/>
      <c r="N45" s="335"/>
      <c r="O45" s="1625"/>
      <c r="P45" s="1625"/>
      <c r="AH45" s="1632">
        <v>0</v>
      </c>
    </row>
    <row s="1636" customFormat="1" customHeight="1" ht="18.75" hidden="1">
      <c r="A46" s="1781" t="s">
        <v>222</v>
      </c>
      <c r="B46" s="1781" t="s">
        <v>223</v>
      </c>
      <c r="C46" s="370"/>
      <c r="D46" s="2463"/>
      <c r="E46" s="2205"/>
      <c r="F46" s="2384" t="str">
        <f>INDEX(PT_DIFFERENTIATION_VTAR,MATCH(A46,PT_DIFFERENTIATION_VTAR_ID,0))</f>
        <v>Плата за услуги по поддержанию резервной тепловой мощности при отсутствии потребления тепловой энергии</v>
      </c>
      <c r="G46" s="2428" t="str">
        <f>INDEX(PT_DIFFERENTIATION_NTAR,MATCH(B46,PT_DIFFERENTIATION_NTAR_ID,0))</f>
        <v/>
      </c>
      <c r="H46" s="1863"/>
      <c r="I46" s="1740"/>
      <c r="J46" s="1774"/>
      <c r="K46" s="1866"/>
      <c r="L46" s="1863" t="s">
        <v>335</v>
      </c>
      <c r="M46" s="2171"/>
      <c r="N46" s="335"/>
      <c r="O46" s="1625"/>
      <c r="P46" s="1625"/>
      <c r="AH46" s="1632">
        <v>0</v>
      </c>
    </row>
    <row s="1636" customFormat="1" customHeight="1" ht="18.75" hidden="1">
      <c r="A47" s="1781"/>
      <c r="B47" s="1781"/>
      <c r="C47" s="370" t="s">
        <v>1195</v>
      </c>
      <c r="D47" s="2463"/>
      <c r="E47" s="2205"/>
      <c r="F47" s="2384"/>
      <c r="G47" s="2428"/>
      <c r="H47" s="1501"/>
      <c r="I47" s="652" t="s">
        <v>1196</v>
      </c>
      <c r="J47" s="572"/>
      <c r="K47" s="1501"/>
      <c r="L47" s="215"/>
      <c r="M47" s="2171"/>
      <c r="N47" s="335"/>
      <c r="O47" s="1625"/>
      <c r="P47" s="1625"/>
      <c r="AH47" s="1632">
        <v>0</v>
      </c>
    </row>
    <row s="1636" customFormat="1" customHeight="1" ht="0.75" hidden="1">
      <c r="A48" s="1781"/>
      <c r="B48" s="1781"/>
      <c r="C48" s="370" t="s">
        <v>1201</v>
      </c>
      <c r="D48" s="2463"/>
      <c r="E48" s="2205"/>
      <c r="F48" s="2384"/>
      <c r="G48" s="401"/>
      <c r="H48" s="1501"/>
      <c r="I48" s="652"/>
      <c r="J48" s="572"/>
      <c r="K48" s="1501"/>
      <c r="L48" s="215"/>
      <c r="M48" s="2171"/>
      <c r="N48" s="335"/>
      <c r="O48" s="1625"/>
      <c r="P48" s="1625"/>
      <c r="AH48" s="1632">
        <v>0</v>
      </c>
    </row>
    <row s="1636" customFormat="1" customHeight="1" ht="18.75" hidden="1">
      <c r="A49" s="1781" t="s">
        <v>228</v>
      </c>
      <c r="B49" s="1781" t="s">
        <v>229</v>
      </c>
      <c r="C49" s="370"/>
      <c r="D49" s="2463"/>
      <c r="E49" s="2205"/>
      <c r="F49" s="2384" t="str">
        <f>INDEX(PT_DIFFERENTIATION_VTAR,MATCH(A49,PT_DIFFERENTIATION_VTAR_ID,0))</f>
        <v>Плата за подключение (технологическое присоединение) к системе теплоснабжения</v>
      </c>
      <c r="G49" s="2428" t="str">
        <f>INDEX(PT_DIFFERENTIATION_NTAR,MATCH(B49,PT_DIFFERENTIATION_NTAR_ID,0))</f>
        <v/>
      </c>
      <c r="H49" s="1863"/>
      <c r="I49" s="1740"/>
      <c r="J49" s="1774"/>
      <c r="K49" s="1866"/>
      <c r="L49" s="1863" t="s">
        <v>335</v>
      </c>
      <c r="M49" s="2171"/>
      <c r="N49" s="335"/>
      <c r="O49" s="1625"/>
      <c r="P49" s="1625"/>
      <c r="AH49" s="1632">
        <v>0</v>
      </c>
    </row>
    <row s="1636" customFormat="1" customHeight="1" ht="18.75" hidden="1">
      <c r="A50" s="1781"/>
      <c r="B50" s="1781"/>
      <c r="C50" s="370" t="s">
        <v>1195</v>
      </c>
      <c r="D50" s="2463"/>
      <c r="E50" s="2205"/>
      <c r="F50" s="2384"/>
      <c r="G50" s="2428"/>
      <c r="H50" s="1501"/>
      <c r="I50" s="652" t="s">
        <v>1196</v>
      </c>
      <c r="J50" s="572"/>
      <c r="K50" s="1501"/>
      <c r="L50" s="215"/>
      <c r="M50" s="2171"/>
      <c r="N50" s="335"/>
      <c r="O50" s="1625"/>
      <c r="P50" s="1625"/>
      <c r="AH50" s="1632">
        <v>0</v>
      </c>
    </row>
    <row s="1636" customFormat="1" customHeight="1" ht="0.75" hidden="1">
      <c r="A51" s="1781"/>
      <c r="B51" s="1781"/>
      <c r="C51" s="370" t="s">
        <v>1201</v>
      </c>
      <c r="D51" s="2463"/>
      <c r="E51" s="2205"/>
      <c r="F51" s="2384"/>
      <c r="G51" s="401"/>
      <c r="H51" s="1501"/>
      <c r="I51" s="652"/>
      <c r="J51" s="572"/>
      <c r="K51" s="1501"/>
      <c r="L51" s="215"/>
      <c r="M51" s="2171"/>
      <c r="N51" s="335"/>
      <c r="O51" s="1625"/>
      <c r="P51" s="1625"/>
      <c r="AH51" s="1632">
        <v>0</v>
      </c>
    </row>
    <row s="1636" customFormat="1" customHeight="1" ht="18.75" hidden="1">
      <c r="A52" s="1781" t="s">
        <v>234</v>
      </c>
      <c r="B52" s="1781" t="s">
        <v>235</v>
      </c>
      <c r="C52" s="370"/>
      <c r="D52" s="2463"/>
      <c r="E52" s="2205"/>
      <c r="F52" s="2384" t="str">
        <f>INDEX(PT_DIFFERENTIATION_VTAR,MATCH(A52,PT_DIFFERENTIATION_VTAR_ID,0))</f>
        <v>Плата за подключение (технологическое присоединение) к системе теплоснабжения (индивидуальная)</v>
      </c>
      <c r="G52" s="2428" t="str">
        <f>INDEX(PT_DIFFERENTIATION_NTAR,MATCH(B52,PT_DIFFERENTIATION_NTAR_ID,0))</f>
        <v/>
      </c>
      <c r="H52" s="1990"/>
      <c r="I52" s="1740"/>
      <c r="J52" s="1774"/>
      <c r="K52" s="1866"/>
      <c r="L52" s="1990" t="s">
        <v>335</v>
      </c>
      <c r="M52" s="2171"/>
      <c r="N52" s="335"/>
      <c r="O52" s="1625"/>
      <c r="P52" s="1625"/>
      <c r="AH52" s="1632">
        <v>0</v>
      </c>
    </row>
    <row s="1636" customFormat="1" customHeight="1" ht="18.75" hidden="1">
      <c r="A53" s="1781"/>
      <c r="B53" s="1781"/>
      <c r="C53" s="370" t="s">
        <v>1195</v>
      </c>
      <c r="D53" s="2463"/>
      <c r="E53" s="2205"/>
      <c r="F53" s="2384"/>
      <c r="G53" s="2428"/>
      <c r="H53" s="1501"/>
      <c r="I53" s="652" t="s">
        <v>1196</v>
      </c>
      <c r="J53" s="572"/>
      <c r="K53" s="1501"/>
      <c r="L53" s="215"/>
      <c r="M53" s="2171"/>
      <c r="N53" s="335"/>
      <c r="O53" s="1625"/>
      <c r="P53" s="1625"/>
      <c r="AH53" s="1632">
        <v>0</v>
      </c>
    </row>
    <row s="1636" customFormat="1" customHeight="1" ht="0.75" hidden="1">
      <c r="A54" s="1781"/>
      <c r="B54" s="1781"/>
      <c r="C54" s="370" t="s">
        <v>1201</v>
      </c>
      <c r="D54" s="2463"/>
      <c r="E54" s="2205"/>
      <c r="F54" s="2384"/>
      <c r="G54" s="401"/>
      <c r="H54" s="1501"/>
      <c r="I54" s="652"/>
      <c r="J54" s="572"/>
      <c r="K54" s="1501"/>
      <c r="L54" s="215"/>
      <c r="M54" s="2171"/>
      <c r="N54" s="335"/>
      <c r="O54" s="1625"/>
      <c r="P54" s="1625"/>
      <c r="AH54" s="1632">
        <v>0</v>
      </c>
    </row>
    <row s="1636" customFormat="1" customHeight="1" ht="18.75" hidden="1">
      <c r="A55" s="1781" t="s">
        <v>254</v>
      </c>
      <c r="B55" s="1781" t="s">
        <v>255</v>
      </c>
      <c r="C55" s="370"/>
      <c r="D55" s="2463"/>
      <c r="E55" s="2205"/>
      <c r="F55" s="2384" t="str">
        <f>INDEX(PT_DIFFERENTIATION_VTAR,MATCH(A55,PT_DIFFERENTIATION_VTAR_ID,0))</f>
        <v>Тариф на питьевую воду (питьевое водоснабжение)</v>
      </c>
      <c r="G55" s="2428" t="str">
        <f>INDEX(PT_DIFFERENTIATION_NTAR,MATCH(B55,PT_DIFFERENTIATION_NTAR_ID,0))</f>
        <v/>
      </c>
      <c r="H55" s="1863"/>
      <c r="I55" s="1740"/>
      <c r="J55" s="1774"/>
      <c r="K55" s="1866"/>
      <c r="L55" s="1863" t="s">
        <v>335</v>
      </c>
      <c r="M55" s="2171"/>
      <c r="N55" s="335"/>
      <c r="O55" s="1625"/>
      <c r="P55" s="1625"/>
      <c r="AH55" s="1632">
        <v>0</v>
      </c>
    </row>
    <row s="1636" customFormat="1" customHeight="1" ht="18.75" hidden="1">
      <c r="A56" s="1781"/>
      <c r="B56" s="1781"/>
      <c r="C56" s="370" t="s">
        <v>1195</v>
      </c>
      <c r="D56" s="2463"/>
      <c r="E56" s="2205"/>
      <c r="F56" s="2384"/>
      <c r="G56" s="2428"/>
      <c r="H56" s="1501"/>
      <c r="I56" s="652" t="s">
        <v>1196</v>
      </c>
      <c r="J56" s="572"/>
      <c r="K56" s="1501"/>
      <c r="L56" s="215"/>
      <c r="M56" s="2171"/>
      <c r="N56" s="335"/>
      <c r="O56" s="1625"/>
      <c r="P56" s="1625"/>
      <c r="AH56" s="1632">
        <v>0</v>
      </c>
    </row>
    <row s="1636" customFormat="1" customHeight="1" ht="0.75" hidden="1">
      <c r="A57" s="1781"/>
      <c r="B57" s="1781"/>
      <c r="C57" s="370" t="s">
        <v>1201</v>
      </c>
      <c r="D57" s="2463"/>
      <c r="E57" s="2205"/>
      <c r="F57" s="2384"/>
      <c r="G57" s="401"/>
      <c r="H57" s="1501"/>
      <c r="I57" s="652"/>
      <c r="J57" s="572"/>
      <c r="K57" s="1501"/>
      <c r="L57" s="215"/>
      <c r="M57" s="2171"/>
      <c r="N57" s="335"/>
      <c r="O57" s="1625"/>
      <c r="P57" s="1625"/>
      <c r="AH57" s="1632">
        <v>0</v>
      </c>
    </row>
    <row s="1636" customFormat="1" customHeight="1" ht="18.75" hidden="1">
      <c r="A58" s="1781" t="s">
        <v>259</v>
      </c>
      <c r="B58" s="1781" t="s">
        <v>260</v>
      </c>
      <c r="C58" s="370"/>
      <c r="D58" s="2463"/>
      <c r="E58" s="2205"/>
      <c r="F58" s="2384" t="str">
        <f>INDEX(PT_DIFFERENTIATION_VTAR,MATCH(A58,PT_DIFFERENTIATION_VTAR_ID,0))</f>
        <v>Тариф на техническую воду</v>
      </c>
      <c r="G58" s="2428" t="str">
        <f>INDEX(PT_DIFFERENTIATION_NTAR,MATCH(B58,PT_DIFFERENTIATION_NTAR_ID,0))</f>
        <v/>
      </c>
      <c r="H58" s="1863"/>
      <c r="I58" s="1740"/>
      <c r="J58" s="1774"/>
      <c r="K58" s="1866"/>
      <c r="L58" s="1863" t="s">
        <v>335</v>
      </c>
      <c r="M58" s="2171"/>
      <c r="N58" s="335"/>
      <c r="O58" s="1625"/>
      <c r="P58" s="1625"/>
      <c r="AH58" s="1632">
        <v>0</v>
      </c>
    </row>
    <row s="1636" customFormat="1" customHeight="1" ht="18.75" hidden="1">
      <c r="A59" s="1781"/>
      <c r="B59" s="1781"/>
      <c r="C59" s="370" t="s">
        <v>1195</v>
      </c>
      <c r="D59" s="2463"/>
      <c r="E59" s="2205"/>
      <c r="F59" s="2384"/>
      <c r="G59" s="2428"/>
      <c r="H59" s="1501"/>
      <c r="I59" s="652" t="s">
        <v>1196</v>
      </c>
      <c r="J59" s="572"/>
      <c r="K59" s="1501"/>
      <c r="L59" s="215"/>
      <c r="M59" s="2171"/>
      <c r="N59" s="335"/>
      <c r="O59" s="1625"/>
      <c r="P59" s="1625"/>
      <c r="AH59" s="1632">
        <v>0</v>
      </c>
    </row>
    <row s="1636" customFormat="1" customHeight="1" ht="0.75" hidden="1">
      <c r="A60" s="1781"/>
      <c r="B60" s="1781"/>
      <c r="C60" s="370" t="s">
        <v>1201</v>
      </c>
      <c r="D60" s="2463"/>
      <c r="E60" s="2205"/>
      <c r="F60" s="2384"/>
      <c r="G60" s="401"/>
      <c r="H60" s="1501"/>
      <c r="I60" s="652"/>
      <c r="J60" s="572"/>
      <c r="K60" s="1501"/>
      <c r="L60" s="215"/>
      <c r="M60" s="2171"/>
      <c r="N60" s="335"/>
      <c r="O60" s="1625"/>
      <c r="P60" s="1625"/>
      <c r="AH60" s="1632">
        <v>0</v>
      </c>
    </row>
    <row s="1636" customFormat="1" customHeight="1" ht="18.75" hidden="1">
      <c r="A61" s="1781" t="s">
        <v>264</v>
      </c>
      <c r="B61" s="1781" t="s">
        <v>265</v>
      </c>
      <c r="C61" s="370"/>
      <c r="D61" s="2463"/>
      <c r="E61" s="2205"/>
      <c r="F61" s="2384" t="str">
        <f>INDEX(PT_DIFFERENTIATION_VTAR,MATCH(A61,PT_DIFFERENTIATION_VTAR_ID,0))</f>
        <v>Тариф на транспортировку воды</v>
      </c>
      <c r="G61" s="2428" t="str">
        <f>INDEX(PT_DIFFERENTIATION_NTAR,MATCH(B61,PT_DIFFERENTIATION_NTAR_ID,0))</f>
        <v/>
      </c>
      <c r="H61" s="1863"/>
      <c r="I61" s="1740"/>
      <c r="J61" s="1774"/>
      <c r="K61" s="1866"/>
      <c r="L61" s="1863" t="s">
        <v>335</v>
      </c>
      <c r="M61" s="2171"/>
      <c r="N61" s="335"/>
      <c r="O61" s="1625"/>
      <c r="P61" s="1625"/>
      <c r="AH61" s="1632">
        <v>0</v>
      </c>
    </row>
    <row s="1636" customFormat="1" customHeight="1" ht="18.75" hidden="1">
      <c r="A62" s="1781"/>
      <c r="B62" s="1781"/>
      <c r="C62" s="370" t="s">
        <v>1195</v>
      </c>
      <c r="D62" s="2463"/>
      <c r="E62" s="2205"/>
      <c r="F62" s="2384"/>
      <c r="G62" s="2428"/>
      <c r="H62" s="1501"/>
      <c r="I62" s="652" t="s">
        <v>1196</v>
      </c>
      <c r="J62" s="572"/>
      <c r="K62" s="1501"/>
      <c r="L62" s="215"/>
      <c r="M62" s="2171"/>
      <c r="N62" s="335"/>
      <c r="O62" s="1625"/>
      <c r="P62" s="1625"/>
      <c r="AH62" s="1632">
        <v>0</v>
      </c>
    </row>
    <row s="1636" customFormat="1" customHeight="1" ht="0.75" hidden="1">
      <c r="A63" s="1781"/>
      <c r="B63" s="1781"/>
      <c r="C63" s="370" t="s">
        <v>1201</v>
      </c>
      <c r="D63" s="2463"/>
      <c r="E63" s="2205"/>
      <c r="F63" s="2384"/>
      <c r="G63" s="401"/>
      <c r="H63" s="1501"/>
      <c r="I63" s="652"/>
      <c r="J63" s="572"/>
      <c r="K63" s="1501"/>
      <c r="L63" s="215"/>
      <c r="M63" s="2171"/>
      <c r="N63" s="335"/>
      <c r="O63" s="1625"/>
      <c r="P63" s="1625"/>
      <c r="AH63" s="1632">
        <v>0</v>
      </c>
    </row>
    <row s="1636" customFormat="1" customHeight="1" ht="18.75" hidden="1">
      <c r="A64" s="1781" t="s">
        <v>269</v>
      </c>
      <c r="B64" s="1781" t="s">
        <v>270</v>
      </c>
      <c r="C64" s="370"/>
      <c r="D64" s="2463"/>
      <c r="E64" s="2205"/>
      <c r="F64" s="2384" t="str">
        <f>INDEX(PT_DIFFERENTIATION_VTAR,MATCH(A64,PT_DIFFERENTIATION_VTAR_ID,0))</f>
        <v>Тариф на подвоз воды</v>
      </c>
      <c r="G64" s="2428" t="str">
        <f>INDEX(PT_DIFFERENTIATION_NTAR,MATCH(B64,PT_DIFFERENTIATION_NTAR_ID,0))</f>
        <v/>
      </c>
      <c r="H64" s="1863"/>
      <c r="I64" s="1740"/>
      <c r="J64" s="1774"/>
      <c r="K64" s="1866"/>
      <c r="L64" s="1863" t="s">
        <v>335</v>
      </c>
      <c r="M64" s="2171"/>
      <c r="N64" s="335"/>
      <c r="O64" s="1625"/>
      <c r="P64" s="1625"/>
      <c r="AH64" s="1632">
        <v>0</v>
      </c>
    </row>
    <row s="1636" customFormat="1" customHeight="1" ht="18.75" hidden="1">
      <c r="A65" s="1781"/>
      <c r="B65" s="1781"/>
      <c r="C65" s="370" t="s">
        <v>1195</v>
      </c>
      <c r="D65" s="2463"/>
      <c r="E65" s="2205"/>
      <c r="F65" s="2384"/>
      <c r="G65" s="2428"/>
      <c r="H65" s="1501"/>
      <c r="I65" s="652" t="s">
        <v>1196</v>
      </c>
      <c r="J65" s="572"/>
      <c r="K65" s="1501"/>
      <c r="L65" s="215"/>
      <c r="M65" s="2171"/>
      <c r="N65" s="335"/>
      <c r="O65" s="1625"/>
      <c r="P65" s="1625"/>
      <c r="AH65" s="1632">
        <v>0</v>
      </c>
    </row>
    <row s="1636" customFormat="1" customHeight="1" ht="0.75" hidden="1">
      <c r="A66" s="1781"/>
      <c r="B66" s="1781"/>
      <c r="C66" s="370" t="s">
        <v>1201</v>
      </c>
      <c r="D66" s="2463"/>
      <c r="E66" s="2205"/>
      <c r="F66" s="2384"/>
      <c r="G66" s="401"/>
      <c r="H66" s="1501"/>
      <c r="I66" s="652"/>
      <c r="J66" s="572"/>
      <c r="K66" s="1501"/>
      <c r="L66" s="215"/>
      <c r="M66" s="2171"/>
      <c r="N66" s="335"/>
      <c r="O66" s="1625"/>
      <c r="P66" s="1625"/>
      <c r="AH66" s="1632">
        <v>0</v>
      </c>
    </row>
    <row s="1636" customFormat="1" customHeight="1" ht="18.75" hidden="1">
      <c r="A67" s="1781" t="s">
        <v>274</v>
      </c>
      <c r="B67" s="1781" t="s">
        <v>275</v>
      </c>
      <c r="C67" s="370"/>
      <c r="D67" s="2463"/>
      <c r="E67" s="2205"/>
      <c r="F67" s="2384"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28" t="str">
        <f>INDEX(PT_DIFFERENTIATION_NTAR,MATCH(B67,PT_DIFFERENTIATION_NTAR_ID,0))</f>
        <v/>
      </c>
      <c r="H67" s="1863"/>
      <c r="I67" s="1740"/>
      <c r="J67" s="1774"/>
      <c r="K67" s="1866"/>
      <c r="L67" s="1863" t="s">
        <v>335</v>
      </c>
      <c r="M67" s="2171"/>
      <c r="N67" s="335"/>
      <c r="O67" s="1625"/>
      <c r="P67" s="1625"/>
      <c r="AH67" s="1632">
        <v>0</v>
      </c>
    </row>
    <row s="1636" customFormat="1" customHeight="1" ht="18.75" hidden="1">
      <c r="A68" s="1781"/>
      <c r="B68" s="1781"/>
      <c r="C68" s="370" t="s">
        <v>1195</v>
      </c>
      <c r="D68" s="2463"/>
      <c r="E68" s="2205"/>
      <c r="F68" s="2384"/>
      <c r="G68" s="2428"/>
      <c r="H68" s="1501"/>
      <c r="I68" s="652" t="s">
        <v>1196</v>
      </c>
      <c r="J68" s="572"/>
      <c r="K68" s="1501"/>
      <c r="L68" s="215"/>
      <c r="M68" s="2171"/>
      <c r="N68" s="335"/>
      <c r="O68" s="1625"/>
      <c r="P68" s="1625"/>
      <c r="AH68" s="1632">
        <v>0</v>
      </c>
    </row>
    <row s="1636" customFormat="1" customHeight="1" ht="0.75" hidden="1">
      <c r="A69" s="1781"/>
      <c r="B69" s="1781"/>
      <c r="C69" s="370" t="s">
        <v>1201</v>
      </c>
      <c r="D69" s="2463"/>
      <c r="E69" s="2205"/>
      <c r="F69" s="2384"/>
      <c r="G69" s="401"/>
      <c r="H69" s="1501"/>
      <c r="I69" s="652"/>
      <c r="J69" s="572"/>
      <c r="K69" s="1501"/>
      <c r="L69" s="215"/>
      <c r="M69" s="2171"/>
      <c r="N69" s="335"/>
      <c r="O69" s="1625"/>
      <c r="P69" s="1625"/>
      <c r="AH69" s="1632">
        <v>0</v>
      </c>
    </row>
    <row s="1636" customFormat="1" customHeight="1" ht="18.75" hidden="1">
      <c r="A70" s="1781" t="s">
        <v>279</v>
      </c>
      <c r="B70" s="1781" t="s">
        <v>280</v>
      </c>
      <c r="C70" s="370"/>
      <c r="D70" s="2463"/>
      <c r="E70" s="2205"/>
      <c r="F70" s="2384" t="str">
        <f>INDEX(PT_DIFFERENTIATION_VTAR,MATCH(A70,PT_DIFFERENTIATION_VTAR_ID,0))</f>
        <v>Тариф на горячую воду (горячее водоснабжение)</v>
      </c>
      <c r="G70" s="2428" t="str">
        <f>INDEX(PT_DIFFERENTIATION_NTAR,MATCH(B70,PT_DIFFERENTIATION_NTAR_ID,0))</f>
        <v/>
      </c>
      <c r="H70" s="1863"/>
      <c r="I70" s="1740"/>
      <c r="J70" s="1774"/>
      <c r="K70" s="1866"/>
      <c r="L70" s="1863" t="s">
        <v>335</v>
      </c>
      <c r="M70" s="2171"/>
      <c r="N70" s="335"/>
      <c r="O70" s="1625"/>
      <c r="P70" s="1625"/>
      <c r="AH70" s="1632">
        <v>0</v>
      </c>
    </row>
    <row s="1636" customFormat="1" customHeight="1" ht="18.75" hidden="1">
      <c r="A71" s="1781"/>
      <c r="B71" s="1781"/>
      <c r="C71" s="370" t="s">
        <v>1195</v>
      </c>
      <c r="D71" s="2463"/>
      <c r="E71" s="2205"/>
      <c r="F71" s="2384"/>
      <c r="G71" s="2428"/>
      <c r="H71" s="1501"/>
      <c r="I71" s="652" t="s">
        <v>1196</v>
      </c>
      <c r="J71" s="572"/>
      <c r="K71" s="1501"/>
      <c r="L71" s="215"/>
      <c r="M71" s="2171"/>
      <c r="N71" s="335"/>
      <c r="O71" s="1625"/>
      <c r="P71" s="1625"/>
      <c r="AH71" s="1632">
        <v>0</v>
      </c>
    </row>
    <row s="1636" customFormat="1" customHeight="1" ht="0.75" hidden="1">
      <c r="A72" s="1781"/>
      <c r="B72" s="1781"/>
      <c r="C72" s="370" t="s">
        <v>1201</v>
      </c>
      <c r="D72" s="2463"/>
      <c r="E72" s="2205"/>
      <c r="F72" s="2384"/>
      <c r="G72" s="401"/>
      <c r="H72" s="1501"/>
      <c r="I72" s="652"/>
      <c r="J72" s="572"/>
      <c r="K72" s="1501"/>
      <c r="L72" s="215"/>
      <c r="M72" s="2171"/>
      <c r="N72" s="335"/>
      <c r="O72" s="1625"/>
      <c r="P72" s="1625"/>
      <c r="AH72" s="1632">
        <v>0</v>
      </c>
    </row>
    <row s="1636" customFormat="1" customHeight="1" ht="18.75" hidden="1">
      <c r="A73" s="1781" t="s">
        <v>284</v>
      </c>
      <c r="B73" s="1781" t="s">
        <v>285</v>
      </c>
      <c r="C73" s="370"/>
      <c r="D73" s="2463"/>
      <c r="E73" s="2205"/>
      <c r="F73" s="2384" t="str">
        <f>INDEX(PT_DIFFERENTIATION_VTAR,MATCH(A73,PT_DIFFERENTIATION_VTAR_ID,0))</f>
        <v>Тариф на транспортировку горячей воды</v>
      </c>
      <c r="G73" s="2428" t="str">
        <f>INDEX(PT_DIFFERENTIATION_NTAR,MATCH(B73,PT_DIFFERENTIATION_NTAR_ID,0))</f>
        <v/>
      </c>
      <c r="H73" s="1863"/>
      <c r="I73" s="1740"/>
      <c r="J73" s="1774"/>
      <c r="K73" s="1866"/>
      <c r="L73" s="1863" t="s">
        <v>335</v>
      </c>
      <c r="M73" s="2171"/>
      <c r="N73" s="335"/>
      <c r="O73" s="1625"/>
      <c r="P73" s="1625"/>
      <c r="AH73" s="1632">
        <v>0</v>
      </c>
    </row>
    <row s="1636" customFormat="1" customHeight="1" ht="18.75" hidden="1">
      <c r="A74" s="1781"/>
      <c r="B74" s="1781"/>
      <c r="C74" s="370" t="s">
        <v>1195</v>
      </c>
      <c r="D74" s="2463"/>
      <c r="E74" s="2205"/>
      <c r="F74" s="2384"/>
      <c r="G74" s="2428"/>
      <c r="H74" s="1501"/>
      <c r="I74" s="652" t="s">
        <v>1196</v>
      </c>
      <c r="J74" s="572"/>
      <c r="K74" s="1501"/>
      <c r="L74" s="215"/>
      <c r="M74" s="2171"/>
      <c r="N74" s="335"/>
      <c r="O74" s="1625"/>
      <c r="P74" s="1625"/>
      <c r="AH74" s="1632">
        <v>0</v>
      </c>
    </row>
    <row s="1636" customFormat="1" customHeight="1" ht="0.75" hidden="1">
      <c r="A75" s="1781"/>
      <c r="B75" s="1781"/>
      <c r="C75" s="370" t="s">
        <v>1201</v>
      </c>
      <c r="D75" s="2463"/>
      <c r="E75" s="2205"/>
      <c r="F75" s="2384"/>
      <c r="G75" s="401"/>
      <c r="H75" s="1501"/>
      <c r="I75" s="652"/>
      <c r="J75" s="572"/>
      <c r="K75" s="1501"/>
      <c r="L75" s="215"/>
      <c r="M75" s="2171"/>
      <c r="N75" s="335"/>
      <c r="O75" s="1625"/>
      <c r="P75" s="1625"/>
      <c r="AH75" s="1632">
        <v>0</v>
      </c>
    </row>
    <row s="1636" customFormat="1" customHeight="1" ht="18.75" hidden="1">
      <c r="A76" s="1781" t="s">
        <v>289</v>
      </c>
      <c r="B76" s="1781" t="s">
        <v>290</v>
      </c>
      <c r="C76" s="370"/>
      <c r="D76" s="2463"/>
      <c r="E76" s="2205"/>
      <c r="F76" s="2384" t="str">
        <f>INDEX(PT_DIFFERENTIATION_VTAR,MATCH(A76,PT_DIFFERENTIATION_VTAR_ID,0))</f>
        <v>Тариф на подключение (технологическое присоединение) к централизованной системе горячего водоснабжения</v>
      </c>
      <c r="G76" s="2428" t="str">
        <f>INDEX(PT_DIFFERENTIATION_NTAR,MATCH(B76,PT_DIFFERENTIATION_NTAR_ID,0))</f>
        <v/>
      </c>
      <c r="H76" s="1863"/>
      <c r="I76" s="1740"/>
      <c r="J76" s="1774"/>
      <c r="K76" s="1866"/>
      <c r="L76" s="1863" t="s">
        <v>335</v>
      </c>
      <c r="M76" s="2171"/>
      <c r="N76" s="335"/>
      <c r="O76" s="1625"/>
      <c r="P76" s="1625"/>
      <c r="AH76" s="1632">
        <v>0</v>
      </c>
    </row>
    <row s="1636" customFormat="1" customHeight="1" ht="18.75" hidden="1">
      <c r="A77" s="1781"/>
      <c r="B77" s="1781"/>
      <c r="C77" s="370" t="s">
        <v>1195</v>
      </c>
      <c r="D77" s="2463"/>
      <c r="E77" s="2205"/>
      <c r="F77" s="2384"/>
      <c r="G77" s="2428"/>
      <c r="H77" s="1501"/>
      <c r="I77" s="652" t="s">
        <v>1196</v>
      </c>
      <c r="J77" s="572"/>
      <c r="K77" s="1501"/>
      <c r="L77" s="215"/>
      <c r="M77" s="2171"/>
      <c r="N77" s="335"/>
      <c r="O77" s="1625"/>
      <c r="P77" s="1625"/>
      <c r="AH77" s="1632">
        <v>0</v>
      </c>
    </row>
    <row s="1636" customFormat="1" customHeight="1" ht="0.75" hidden="1">
      <c r="A78" s="1781"/>
      <c r="B78" s="1781"/>
      <c r="C78" s="370" t="s">
        <v>1201</v>
      </c>
      <c r="D78" s="2463"/>
      <c r="E78" s="2205"/>
      <c r="F78" s="2384"/>
      <c r="G78" s="401"/>
      <c r="H78" s="1501"/>
      <c r="I78" s="652"/>
      <c r="J78" s="572"/>
      <c r="K78" s="1501"/>
      <c r="L78" s="215"/>
      <c r="M78" s="2171"/>
      <c r="N78" s="335"/>
      <c r="O78" s="1625"/>
      <c r="P78" s="1625"/>
      <c r="AH78" s="1632">
        <v>0</v>
      </c>
    </row>
    <row s="1636" customFormat="1" customHeight="1" ht="18.75" hidden="1">
      <c r="A79" s="1781" t="s">
        <v>294</v>
      </c>
      <c r="B79" s="1781" t="s">
        <v>295</v>
      </c>
      <c r="C79" s="370"/>
      <c r="D79" s="2463"/>
      <c r="E79" s="2205"/>
      <c r="F79" s="2384" t="str">
        <f>INDEX(PT_DIFFERENTIATION_VTAR,MATCH(A79,PT_DIFFERENTIATION_VTAR_ID,0))</f>
        <v>Тариф на водоотведение</v>
      </c>
      <c r="G79" s="2428" t="str">
        <f>INDEX(PT_DIFFERENTIATION_NTAR,MATCH(B79,PT_DIFFERENTIATION_NTAR_ID,0))</f>
        <v/>
      </c>
      <c r="H79" s="1863"/>
      <c r="I79" s="1740"/>
      <c r="J79" s="1774"/>
      <c r="K79" s="1866"/>
      <c r="L79" s="1863" t="s">
        <v>335</v>
      </c>
      <c r="M79" s="2171"/>
      <c r="N79" s="335"/>
      <c r="O79" s="1625"/>
      <c r="P79" s="1625"/>
      <c r="AH79" s="1632">
        <v>0</v>
      </c>
    </row>
    <row s="1636" customFormat="1" customHeight="1" ht="18.75" hidden="1">
      <c r="A80" s="1781"/>
      <c r="B80" s="1781"/>
      <c r="C80" s="370" t="s">
        <v>1195</v>
      </c>
      <c r="D80" s="2463"/>
      <c r="E80" s="2205"/>
      <c r="F80" s="2384"/>
      <c r="G80" s="2428"/>
      <c r="H80" s="1501"/>
      <c r="I80" s="652" t="s">
        <v>1196</v>
      </c>
      <c r="J80" s="572"/>
      <c r="K80" s="1501"/>
      <c r="L80" s="215"/>
      <c r="M80" s="2171"/>
      <c r="N80" s="335"/>
      <c r="O80" s="1625"/>
      <c r="P80" s="1625"/>
      <c r="AH80" s="1632">
        <v>0</v>
      </c>
    </row>
    <row s="1636" customFormat="1" customHeight="1" ht="0.75" hidden="1">
      <c r="A81" s="1781"/>
      <c r="B81" s="1781"/>
      <c r="C81" s="370" t="s">
        <v>1201</v>
      </c>
      <c r="D81" s="2463"/>
      <c r="E81" s="2205"/>
      <c r="F81" s="2384"/>
      <c r="G81" s="401"/>
      <c r="H81" s="1501"/>
      <c r="I81" s="652"/>
      <c r="J81" s="572"/>
      <c r="K81" s="1501"/>
      <c r="L81" s="215"/>
      <c r="M81" s="2171"/>
      <c r="N81" s="335"/>
      <c r="O81" s="1625"/>
      <c r="P81" s="1625"/>
      <c r="AH81" s="1632">
        <v>0</v>
      </c>
    </row>
    <row s="1636" customFormat="1" customHeight="1" ht="18.75" hidden="1">
      <c r="A82" s="1781" t="s">
        <v>299</v>
      </c>
      <c r="B82" s="1781" t="s">
        <v>300</v>
      </c>
      <c r="C82" s="370"/>
      <c r="D82" s="2463"/>
      <c r="E82" s="2205"/>
      <c r="F82" s="2384" t="str">
        <f>INDEX(PT_DIFFERENTIATION_VTAR,MATCH(A82,PT_DIFFERENTIATION_VTAR_ID,0))</f>
        <v>Тариф на транспортировку сточных вод</v>
      </c>
      <c r="G82" s="2428" t="str">
        <f>INDEX(PT_DIFFERENTIATION_NTAR,MATCH(B82,PT_DIFFERENTIATION_NTAR_ID,0))</f>
        <v/>
      </c>
      <c r="H82" s="1863"/>
      <c r="I82" s="1740"/>
      <c r="J82" s="1774"/>
      <c r="K82" s="1866"/>
      <c r="L82" s="1863" t="s">
        <v>335</v>
      </c>
      <c r="M82" s="2171"/>
      <c r="N82" s="335"/>
      <c r="O82" s="1625"/>
      <c r="P82" s="1625"/>
      <c r="AH82" s="1632">
        <v>0</v>
      </c>
    </row>
    <row s="1636" customFormat="1" customHeight="1" ht="18.75" hidden="1">
      <c r="A83" s="1781"/>
      <c r="B83" s="1781"/>
      <c r="C83" s="370" t="s">
        <v>1195</v>
      </c>
      <c r="D83" s="2463"/>
      <c r="E83" s="2205"/>
      <c r="F83" s="2384"/>
      <c r="G83" s="2428"/>
      <c r="H83" s="1501"/>
      <c r="I83" s="652" t="s">
        <v>1196</v>
      </c>
      <c r="J83" s="572"/>
      <c r="K83" s="1501"/>
      <c r="L83" s="215"/>
      <c r="M83" s="2171"/>
      <c r="N83" s="335"/>
      <c r="O83" s="1625"/>
      <c r="P83" s="1625"/>
      <c r="AH83" s="1632">
        <v>0</v>
      </c>
    </row>
    <row s="1636" customFormat="1" customHeight="1" ht="0.75" hidden="1">
      <c r="A84" s="1781"/>
      <c r="B84" s="1781"/>
      <c r="C84" s="370" t="s">
        <v>1201</v>
      </c>
      <c r="D84" s="2463"/>
      <c r="E84" s="2205"/>
      <c r="F84" s="2384"/>
      <c r="G84" s="401"/>
      <c r="H84" s="1501"/>
      <c r="I84" s="652"/>
      <c r="J84" s="572"/>
      <c r="K84" s="1501"/>
      <c r="L84" s="215"/>
      <c r="M84" s="2171"/>
      <c r="N84" s="335"/>
      <c r="O84" s="1625"/>
      <c r="P84" s="1625"/>
      <c r="AH84" s="1632">
        <v>0</v>
      </c>
    </row>
    <row s="1636" customFormat="1" customHeight="1" ht="18.75" hidden="1">
      <c r="A85" s="1781" t="s">
        <v>304</v>
      </c>
      <c r="B85" s="1781" t="s">
        <v>305</v>
      </c>
      <c r="C85" s="370"/>
      <c r="D85" s="2463"/>
      <c r="E85" s="2205"/>
      <c r="F85" s="2384" t="str">
        <f>INDEX(PT_DIFFERENTIATION_VTAR,MATCH(A85,PT_DIFFERENTIATION_VTAR_ID,0))</f>
        <v>Тариф на подключение (технологическое присоединение) к централизованной системе водоотведения</v>
      </c>
      <c r="G85" s="2428" t="str">
        <f>INDEX(PT_DIFFERENTIATION_NTAR,MATCH(B85,PT_DIFFERENTIATION_NTAR_ID,0))</f>
        <v/>
      </c>
      <c r="H85" s="1863"/>
      <c r="I85" s="1740"/>
      <c r="J85" s="1774"/>
      <c r="K85" s="1866"/>
      <c r="L85" s="1863" t="s">
        <v>335</v>
      </c>
      <c r="M85" s="2171"/>
      <c r="N85" s="335"/>
      <c r="O85" s="1625"/>
      <c r="P85" s="1625"/>
      <c r="AH85" s="1632">
        <v>0</v>
      </c>
    </row>
    <row s="1636" customFormat="1" customHeight="1" ht="18.75" hidden="1">
      <c r="A86" s="1781"/>
      <c r="B86" s="1781"/>
      <c r="C86" s="370" t="s">
        <v>1195</v>
      </c>
      <c r="D86" s="2463"/>
      <c r="E86" s="2205"/>
      <c r="F86" s="2384"/>
      <c r="G86" s="2428"/>
      <c r="H86" s="1501"/>
      <c r="I86" s="652" t="s">
        <v>1196</v>
      </c>
      <c r="J86" s="572"/>
      <c r="K86" s="1501"/>
      <c r="L86" s="215"/>
      <c r="M86" s="2171"/>
      <c r="N86" s="335"/>
      <c r="O86" s="1625"/>
      <c r="P86" s="1625"/>
      <c r="AH86" s="1632">
        <v>0</v>
      </c>
    </row>
    <row s="1636" customFormat="1" customHeight="1" ht="1.05">
      <c r="A87" s="1781"/>
      <c r="B87" s="1781"/>
      <c r="C87" s="370" t="s">
        <v>1201</v>
      </c>
      <c r="D87" s="2463"/>
      <c r="E87" s="2205"/>
      <c r="F87" s="2384"/>
      <c r="G87" s="401"/>
      <c r="H87" s="1501"/>
      <c r="I87" s="652"/>
      <c r="J87" s="572"/>
      <c r="K87" s="1501"/>
      <c r="L87" s="215"/>
      <c r="M87" s="2171"/>
      <c r="N87" s="335"/>
      <c r="O87" s="1625"/>
      <c r="P87" s="1625"/>
      <c r="AH87" s="1632">
        <v>1</v>
      </c>
    </row>
    <row customHeight="1" ht="19.95">
      <c r="A88" s="1781"/>
      <c r="B88" s="1781"/>
      <c r="D88" s="377"/>
      <c r="E88" s="148" t="s">
        <v>114</v>
      </c>
      <c r="F88"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61"/>
      <c r="H88" s="2461"/>
      <c r="I88" s="2461"/>
      <c r="J88" s="2461"/>
      <c r="K88" s="2461"/>
      <c r="L88" s="2461"/>
      <c r="M88" s="298"/>
      <c r="N88" s="335"/>
      <c r="AH88" s="375">
        <v>19</v>
      </c>
    </row>
    <row customHeight="1" ht="35.699999999999996">
      <c r="A89" s="1781"/>
      <c r="B89" s="1781"/>
      <c r="D89" s="377"/>
      <c r="E89" s="400"/>
      <c r="F89" s="199" t="s">
        <v>335</v>
      </c>
      <c r="G89" s="199" t="s">
        <v>335</v>
      </c>
      <c r="H89" s="2219" t="s">
        <v>335</v>
      </c>
      <c r="I89" s="2221"/>
      <c r="J89" s="199" t="s">
        <v>335</v>
      </c>
      <c r="K89" s="199" t="s">
        <v>335</v>
      </c>
      <c r="L89" s="402"/>
      <c r="M89" s="346" t="s">
        <v>1202</v>
      </c>
      <c r="N89" s="335"/>
      <c r="AH89" s="375">
        <v>34</v>
      </c>
    </row>
    <row customHeight="1" ht="19.95">
      <c r="A90" s="1781"/>
      <c r="B90" s="1781"/>
      <c r="D90" s="377"/>
      <c r="E90" s="148" t="s">
        <v>94</v>
      </c>
      <c r="F90" s="2461" t="s">
        <v>1203</v>
      </c>
      <c r="G90" s="2461"/>
      <c r="H90" s="2461"/>
      <c r="I90" s="2461"/>
      <c r="J90" s="2461"/>
      <c r="K90" s="2461"/>
      <c r="L90" s="2461"/>
      <c r="M90" s="298"/>
      <c r="N90" s="335"/>
      <c r="AH90" s="375">
        <v>19</v>
      </c>
    </row>
    <row s="1636" customFormat="1" customHeight="1" ht="60.75" hidden="1">
      <c r="A91" s="1781" t="s">
        <v>159</v>
      </c>
      <c r="B91" s="1781" t="s">
        <v>160</v>
      </c>
      <c r="C91" s="370"/>
      <c r="D91" s="2463"/>
      <c r="E91" s="2205"/>
      <c r="F91" s="2384"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8" t="str">
        <f>INDEX(PT_DIFFERENTIATION_NTAR,MATCH(B91,PT_DIFFERENTIATION_NTAR_ID,0))</f>
        <v/>
      </c>
      <c r="H91" s="1863"/>
      <c r="I91" s="1740"/>
      <c r="J91" s="1774"/>
      <c r="K91" s="1779"/>
      <c r="L91" s="1863" t="s">
        <v>335</v>
      </c>
      <c r="M9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5"/>
      <c r="O91" s="1625"/>
      <c r="P91" s="1625"/>
      <c r="AH91" s="1632">
        <v>0</v>
      </c>
    </row>
    <row s="1636" customFormat="1" customHeight="1" ht="18.75" hidden="1">
      <c r="A92" s="1781"/>
      <c r="B92" s="1781"/>
      <c r="C92" s="370" t="s">
        <v>1197</v>
      </c>
      <c r="D92" s="2463"/>
      <c r="E92" s="2205"/>
      <c r="F92" s="2384"/>
      <c r="G92" s="2428"/>
      <c r="H92" s="1501"/>
      <c r="I92" s="652" t="s">
        <v>1196</v>
      </c>
      <c r="J92" s="572"/>
      <c r="K92" s="1501"/>
      <c r="L92" s="215"/>
      <c r="M92" s="2171"/>
      <c r="N92" s="335"/>
      <c r="O92" s="1625"/>
      <c r="P92" s="1625"/>
      <c r="AH92" s="1632">
        <v>0</v>
      </c>
    </row>
    <row s="1636" customFormat="1" customHeight="1" ht="0.75" hidden="1">
      <c r="A93" s="1781"/>
      <c r="B93" s="1781"/>
      <c r="C93" s="370" t="s">
        <v>1204</v>
      </c>
      <c r="D93" s="2463"/>
      <c r="E93" s="2205"/>
      <c r="F93" s="2384"/>
      <c r="G93" s="401"/>
      <c r="H93" s="1501"/>
      <c r="I93" s="652"/>
      <c r="J93" s="572"/>
      <c r="K93" s="1501"/>
      <c r="L93" s="215"/>
      <c r="M93" s="2171"/>
      <c r="N93" s="335"/>
      <c r="O93" s="1625"/>
      <c r="P93" s="1625"/>
      <c r="AH93" s="1632">
        <v>0</v>
      </c>
    </row>
    <row s="1636" customFormat="1" customHeight="1" ht="45" hidden="1">
      <c r="A94" s="1781" t="s">
        <v>165</v>
      </c>
      <c r="B94" s="1781" t="s">
        <v>166</v>
      </c>
      <c r="C94" s="370"/>
      <c r="D94" s="2463"/>
      <c r="E94" s="2205"/>
      <c r="F94" s="2384"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428" t="str">
        <f>INDEX(PT_DIFFERENTIATION_NTAR,MATCH(B94,PT_DIFFERENTIATION_NTAR_ID,0))</f>
        <v/>
      </c>
      <c r="H94" s="1863"/>
      <c r="I94" s="1740"/>
      <c r="J94" s="1774"/>
      <c r="K94" s="1779"/>
      <c r="L94" s="1863" t="s">
        <v>335</v>
      </c>
      <c r="M94" s="2172"/>
      <c r="N94" s="335"/>
      <c r="O94" s="1625"/>
      <c r="P94" s="1625"/>
      <c r="AH94" s="1632">
        <v>0</v>
      </c>
    </row>
    <row s="1636" customFormat="1" customHeight="1" ht="18.75" hidden="1">
      <c r="A95" s="1781"/>
      <c r="B95" s="1781"/>
      <c r="C95" s="370" t="s">
        <v>1197</v>
      </c>
      <c r="D95" s="2463"/>
      <c r="E95" s="2205"/>
      <c r="F95" s="2384"/>
      <c r="G95" s="2428"/>
      <c r="H95" s="1501"/>
      <c r="I95" s="652" t="s">
        <v>1196</v>
      </c>
      <c r="J95" s="572"/>
      <c r="K95" s="1501"/>
      <c r="L95" s="215"/>
      <c r="M95" s="1862"/>
      <c r="N95" s="335"/>
      <c r="O95" s="1625"/>
      <c r="P95" s="1625"/>
      <c r="AH95" s="1632">
        <v>0</v>
      </c>
    </row>
    <row s="1636" customFormat="1" customHeight="1" ht="0.75" hidden="1">
      <c r="A96" s="1781"/>
      <c r="B96" s="1781"/>
      <c r="C96" s="370" t="s">
        <v>1204</v>
      </c>
      <c r="D96" s="2463"/>
      <c r="E96" s="2205"/>
      <c r="F96" s="2384"/>
      <c r="G96" s="401"/>
      <c r="H96" s="1501"/>
      <c r="I96" s="652"/>
      <c r="J96" s="572"/>
      <c r="K96" s="1501"/>
      <c r="L96" s="215"/>
      <c r="M96" s="342"/>
      <c r="N96" s="335"/>
      <c r="O96" s="1625"/>
      <c r="P96" s="1625"/>
      <c r="AH96" s="1632">
        <v>0</v>
      </c>
    </row>
    <row s="1636" customFormat="1" customHeight="1" ht="45" hidden="1">
      <c r="A97" s="1781" t="s">
        <v>171</v>
      </c>
      <c r="B97" s="1781" t="s">
        <v>172</v>
      </c>
      <c r="C97" s="370"/>
      <c r="D97" s="2463"/>
      <c r="E97" s="2205"/>
      <c r="F97" s="2384"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28" t="str">
        <f>INDEX(PT_DIFFERENTIATION_NTAR,MATCH(B97,PT_DIFFERENTIATION_NTAR_ID,0))</f>
        <v/>
      </c>
      <c r="H97" s="1863"/>
      <c r="I97" s="1740"/>
      <c r="J97" s="1774"/>
      <c r="K97" s="1779"/>
      <c r="L97" s="1863" t="s">
        <v>335</v>
      </c>
      <c r="M97" s="342"/>
      <c r="N97" s="335"/>
      <c r="O97" s="1625"/>
      <c r="P97" s="1625"/>
      <c r="AH97" s="1632">
        <v>0</v>
      </c>
    </row>
    <row s="1636" customFormat="1" customHeight="1" ht="18.75" hidden="1">
      <c r="A98" s="1781"/>
      <c r="B98" s="1781"/>
      <c r="C98" s="370" t="s">
        <v>1197</v>
      </c>
      <c r="D98" s="2463"/>
      <c r="E98" s="2205"/>
      <c r="F98" s="2384"/>
      <c r="G98" s="2428"/>
      <c r="H98" s="1501"/>
      <c r="I98" s="652" t="s">
        <v>1196</v>
      </c>
      <c r="J98" s="572"/>
      <c r="K98" s="1501"/>
      <c r="L98" s="215"/>
      <c r="M98" s="342"/>
      <c r="N98" s="335"/>
      <c r="O98" s="1625"/>
      <c r="P98" s="1625"/>
      <c r="AH98" s="1632">
        <v>0</v>
      </c>
    </row>
    <row s="1636" customFormat="1" customHeight="1" ht="0.75" hidden="1">
      <c r="A99" s="1781"/>
      <c r="B99" s="1781"/>
      <c r="C99" s="370" t="s">
        <v>1204</v>
      </c>
      <c r="D99" s="2463"/>
      <c r="E99" s="2205"/>
      <c r="F99" s="2384"/>
      <c r="G99" s="401"/>
      <c r="H99" s="1501"/>
      <c r="I99" s="652"/>
      <c r="J99" s="572"/>
      <c r="K99" s="1501"/>
      <c r="L99" s="215"/>
      <c r="M99" s="342"/>
      <c r="N99" s="335"/>
      <c r="O99" s="1625"/>
      <c r="P99" s="1625"/>
      <c r="AH99" s="1632">
        <v>0</v>
      </c>
    </row>
    <row s="1636" customFormat="1" customHeight="1" ht="45" hidden="1">
      <c r="A100" s="1781" t="s">
        <v>181</v>
      </c>
      <c r="B100" s="1781" t="s">
        <v>182</v>
      </c>
      <c r="C100" s="370"/>
      <c r="D100" s="2463"/>
      <c r="E100" s="2205"/>
      <c r="F100" s="2384"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8" t="str">
        <f>INDEX(PT_DIFFERENTIATION_NTAR,MATCH(B100,PT_DIFFERENTIATION_NTAR_ID,0))</f>
        <v>Тарифы на горячую воду в открытых системах теплоснабжения (горячее водоснабжение), поставляемую группе потребителей "потребители (кроме населения)"</v>
      </c>
      <c r="H100" s="1863"/>
      <c r="I100" s="1740"/>
      <c r="J100" s="1774"/>
      <c r="K100" s="1779"/>
      <c r="L100" s="1863" t="s">
        <v>335</v>
      </c>
      <c r="M100" s="342"/>
      <c r="N100" s="335"/>
      <c r="O100" s="1625"/>
      <c r="P100" s="1625"/>
      <c r="AH100" s="1632">
        <v>0</v>
      </c>
    </row>
    <row s="1636" customFormat="1" customHeight="1" ht="18.75" hidden="1">
      <c r="A101" s="1781"/>
      <c r="B101" s="1781"/>
      <c r="C101" s="370" t="s">
        <v>1197</v>
      </c>
      <c r="D101" s="2463"/>
      <c r="E101" s="2205"/>
      <c r="F101" s="2384"/>
      <c r="G101" s="2428"/>
      <c r="H101" s="1501"/>
      <c r="I101" s="652" t="s">
        <v>1196</v>
      </c>
      <c r="J101" s="572"/>
      <c r="K101" s="1501"/>
      <c r="L101" s="215"/>
      <c r="M101" s="342"/>
      <c r="N101" s="335"/>
      <c r="O101" s="1625"/>
      <c r="P101" s="1625"/>
      <c r="AH101" s="1632">
        <v>0</v>
      </c>
    </row>
    <row s="1636" customFormat="1" customHeight="1" ht="18.75">
      <c r="A102" s="1824" t="s">
        <v>181</v>
      </c>
      <c r="B102" s="1824" t="s">
        <v>194</v>
      </c>
      <c r="C102" s="1688"/>
      <c r="D102" s="345"/>
      <c r="E102" s="1032"/>
      <c r="F102" s="1032"/>
      <c r="G102" s="2428" t="str">
        <f>INDEX(PT_DIFFERENTIATION_NTAR,MATCH(B102,PT_DIFFERENTIATION_NTAR_ID,0))</f>
        <v>Тарифы на горячую воду в открытых системах теплоснабжения (горячее водоснабжение), поставляемую группе потребителей "население"</v>
      </c>
      <c r="H102" s="2272"/>
      <c r="I102" s="1740"/>
      <c r="J102" s="1774"/>
      <c r="K102" s="1779"/>
      <c r="L102" s="2272" t="s">
        <v>335</v>
      </c>
      <c r="M102" s="2319"/>
      <c r="N102" s="619"/>
      <c r="O102" s="1625"/>
      <c r="P102" s="1625"/>
      <c r="Q102" s="1636"/>
      <c r="R102" s="1636"/>
      <c r="S102" s="1636"/>
      <c r="T102" s="1636"/>
      <c r="U102" s="1636"/>
      <c r="V102" s="1636"/>
      <c r="W102" s="1636"/>
      <c r="X102" s="1636"/>
      <c r="Y102" s="1636"/>
      <c r="Z102" s="1636"/>
      <c r="AA102" s="1636"/>
      <c r="AB102" s="1636"/>
      <c r="AC102" s="1636"/>
      <c r="AD102" s="1636"/>
      <c r="AE102" s="1636"/>
      <c r="AF102" s="1636"/>
      <c r="AG102" s="1636"/>
      <c r="AH102" s="1636">
        <v>0</v>
      </c>
    </row>
    <row s="1636" customFormat="1" customHeight="1" ht="18.75">
      <c r="A103" s="1824"/>
      <c r="B103" s="1824"/>
      <c r="C103" s="1688" t="s">
        <v>1197</v>
      </c>
      <c r="D103" s="345"/>
      <c r="E103" s="1032"/>
      <c r="F103" s="1032"/>
      <c r="G103" s="2428"/>
      <c r="H103" s="3967"/>
      <c r="I103" s="3968" t="s">
        <v>1196</v>
      </c>
      <c r="J103" s="3969"/>
      <c r="K103" s="3970"/>
      <c r="L103" s="3971"/>
      <c r="M103" s="2319"/>
      <c r="N103" s="619"/>
      <c r="O103" s="1625"/>
      <c r="P103" s="1625"/>
      <c r="Q103" s="1636"/>
      <c r="R103" s="1636"/>
      <c r="S103" s="1636"/>
      <c r="T103" s="1636"/>
      <c r="U103" s="1636"/>
      <c r="V103" s="1636"/>
      <c r="W103" s="1636"/>
      <c r="X103" s="1636"/>
      <c r="Y103" s="1636"/>
      <c r="Z103" s="1636"/>
      <c r="AA103" s="1636"/>
      <c r="AB103" s="1636"/>
      <c r="AC103" s="1636"/>
      <c r="AD103" s="1636"/>
      <c r="AE103" s="1636"/>
      <c r="AF103" s="1636"/>
      <c r="AG103" s="1636"/>
      <c r="AH103" s="1636">
        <v>0</v>
      </c>
    </row>
    <row s="1636" customFormat="1" customHeight="1" ht="18.75">
      <c r="A104" s="1824" t="s">
        <v>181</v>
      </c>
      <c r="B104" s="1824" t="s">
        <v>202</v>
      </c>
      <c r="C104" s="1688"/>
      <c r="D104" s="345"/>
      <c r="E104" s="1032"/>
      <c r="F104" s="1032"/>
      <c r="G104" s="2428" t="str">
        <f>INDEX(PT_DIFFERENTIATION_NTAR,MATCH(B104,PT_DIFFERENTIATION_NTAR_ID,0))</f>
        <v>Тарифы на горячую воду в открытых системах теплоснабжения (горячее водоснабжение), поставляемую потребителям</v>
      </c>
      <c r="H104" s="2272"/>
      <c r="I104" s="1740"/>
      <c r="J104" s="1774"/>
      <c r="K104" s="1779"/>
      <c r="L104" s="2272" t="s">
        <v>335</v>
      </c>
      <c r="M104" s="2319"/>
      <c r="N104" s="619"/>
      <c r="O104" s="1625"/>
      <c r="P104" s="1625"/>
      <c r="Q104" s="1636"/>
      <c r="R104" s="1636"/>
      <c r="S104" s="1636"/>
      <c r="T104" s="1636"/>
      <c r="U104" s="1636"/>
      <c r="V104" s="1636"/>
      <c r="W104" s="1636"/>
      <c r="X104" s="1636"/>
      <c r="Y104" s="1636"/>
      <c r="Z104" s="1636"/>
      <c r="AA104" s="1636"/>
      <c r="AB104" s="1636"/>
      <c r="AC104" s="1636"/>
      <c r="AD104" s="1636"/>
      <c r="AE104" s="1636"/>
      <c r="AF104" s="1636"/>
      <c r="AG104" s="1636"/>
      <c r="AH104" s="1636">
        <v>0</v>
      </c>
    </row>
    <row s="1636" customFormat="1" customHeight="1" ht="18.75">
      <c r="A105" s="1824"/>
      <c r="B105" s="1824"/>
      <c r="C105" s="1688" t="s">
        <v>1197</v>
      </c>
      <c r="D105" s="345"/>
      <c r="E105" s="1032"/>
      <c r="F105" s="1032"/>
      <c r="G105" s="2428"/>
      <c r="H105" s="3972"/>
      <c r="I105" s="3973" t="s">
        <v>1196</v>
      </c>
      <c r="J105" s="3974"/>
      <c r="K105" s="3975"/>
      <c r="L105" s="3976"/>
      <c r="M105" s="2319"/>
      <c r="N105" s="619"/>
      <c r="O105" s="1625"/>
      <c r="P105" s="1625"/>
      <c r="Q105" s="1636"/>
      <c r="R105" s="1636"/>
      <c r="S105" s="1636"/>
      <c r="T105" s="1636"/>
      <c r="U105" s="1636"/>
      <c r="V105" s="1636"/>
      <c r="W105" s="1636"/>
      <c r="X105" s="1636"/>
      <c r="Y105" s="1636"/>
      <c r="Z105" s="1636"/>
      <c r="AA105" s="1636"/>
      <c r="AB105" s="1636"/>
      <c r="AC105" s="1636"/>
      <c r="AD105" s="1636"/>
      <c r="AE105" s="1636"/>
      <c r="AF105" s="1636"/>
      <c r="AG105" s="1636"/>
      <c r="AH105" s="1636">
        <v>0</v>
      </c>
    </row>
    <row s="1636" customFormat="1" customHeight="1" ht="0.75" hidden="1">
      <c r="A106" s="1781"/>
      <c r="B106" s="1781"/>
      <c r="C106" s="370" t="s">
        <v>1204</v>
      </c>
      <c r="D106" s="2463"/>
      <c r="E106" s="2205"/>
      <c r="F106" s="2384"/>
      <c r="G106" s="401"/>
      <c r="H106" s="1501"/>
      <c r="I106" s="652"/>
      <c r="J106" s="572"/>
      <c r="K106" s="1501"/>
      <c r="L106" s="215"/>
      <c r="M106" s="342"/>
      <c r="N106" s="335"/>
      <c r="O106" s="1625"/>
      <c r="P106" s="1625"/>
      <c r="AH106" s="1632">
        <v>0</v>
      </c>
    </row>
    <row s="1636" customFormat="1" customHeight="1" ht="18.75" hidden="1">
      <c r="A107" s="1781" t="s">
        <v>210</v>
      </c>
      <c r="B107" s="1781" t="s">
        <v>211</v>
      </c>
      <c r="C107" s="370"/>
      <c r="D107" s="2463"/>
      <c r="E107" s="2205"/>
      <c r="F107" s="2384" t="str">
        <f>INDEX(PT_DIFFERENTIATION_VTAR,MATCH(A107,PT_DIFFERENTIATION_VTAR_ID,0))</f>
        <v>Тарифы на услуги по передаче тепловой энергии</v>
      </c>
      <c r="G107" s="2428" t="str">
        <f>INDEX(PT_DIFFERENTIATION_NTAR,MATCH(B107,PT_DIFFERENTIATION_NTAR_ID,0))</f>
        <v/>
      </c>
      <c r="H107" s="1863"/>
      <c r="I107" s="1740"/>
      <c r="J107" s="1774"/>
      <c r="K107" s="1779"/>
      <c r="L107" s="1863" t="s">
        <v>335</v>
      </c>
      <c r="M107" s="342"/>
      <c r="N107" s="335"/>
      <c r="O107" s="1625"/>
      <c r="P107" s="1625"/>
      <c r="AH107" s="1632">
        <v>0</v>
      </c>
    </row>
    <row s="1636" customFormat="1" customHeight="1" ht="18.75" hidden="1">
      <c r="A108" s="1781"/>
      <c r="B108" s="1781"/>
      <c r="C108" s="370" t="s">
        <v>1197</v>
      </c>
      <c r="D108" s="2463"/>
      <c r="E108" s="2205"/>
      <c r="F108" s="2384"/>
      <c r="G108" s="2428"/>
      <c r="H108" s="1501"/>
      <c r="I108" s="652" t="s">
        <v>1196</v>
      </c>
      <c r="J108" s="572"/>
      <c r="K108" s="1501"/>
      <c r="L108" s="215"/>
      <c r="M108" s="342"/>
      <c r="N108" s="335"/>
      <c r="O108" s="1625"/>
      <c r="P108" s="1625"/>
      <c r="AH108" s="1632">
        <v>0</v>
      </c>
    </row>
    <row s="1636" customFormat="1" customHeight="1" ht="0.75" hidden="1">
      <c r="A109" s="1781"/>
      <c r="B109" s="1781"/>
      <c r="C109" s="370" t="s">
        <v>1204</v>
      </c>
      <c r="D109" s="2463"/>
      <c r="E109" s="2205"/>
      <c r="F109" s="2384"/>
      <c r="G109" s="401"/>
      <c r="H109" s="1501"/>
      <c r="I109" s="652"/>
      <c r="J109" s="572"/>
      <c r="K109" s="1501"/>
      <c r="L109" s="215"/>
      <c r="M109" s="342"/>
      <c r="N109" s="335"/>
      <c r="O109" s="1625"/>
      <c r="P109" s="1625"/>
      <c r="AH109" s="1632">
        <v>0</v>
      </c>
    </row>
    <row s="1636" customFormat="1" customHeight="1" ht="18.75" hidden="1">
      <c r="A110" s="1781" t="s">
        <v>216</v>
      </c>
      <c r="B110" s="1781" t="s">
        <v>217</v>
      </c>
      <c r="C110" s="370"/>
      <c r="D110" s="2463"/>
      <c r="E110" s="2205"/>
      <c r="F110" s="2384" t="str">
        <f>INDEX(PT_DIFFERENTIATION_VTAR,MATCH(A110,PT_DIFFERENTIATION_VTAR_ID,0))</f>
        <v>Тарифы на услуги по передаче теплоносителя</v>
      </c>
      <c r="G110" s="2428" t="str">
        <f>INDEX(PT_DIFFERENTIATION_NTAR,MATCH(B110,PT_DIFFERENTIATION_NTAR_ID,0))</f>
        <v/>
      </c>
      <c r="H110" s="1863"/>
      <c r="I110" s="1740"/>
      <c r="J110" s="1774"/>
      <c r="K110" s="1779"/>
      <c r="L110" s="1863" t="s">
        <v>335</v>
      </c>
      <c r="M110" s="342"/>
      <c r="N110" s="335"/>
      <c r="O110" s="1625"/>
      <c r="P110" s="1625"/>
      <c r="AH110" s="1632">
        <v>0</v>
      </c>
    </row>
    <row s="1636" customFormat="1" customHeight="1" ht="18.75" hidden="1">
      <c r="A111" s="1781"/>
      <c r="B111" s="1781"/>
      <c r="C111" s="370" t="s">
        <v>1197</v>
      </c>
      <c r="D111" s="2463"/>
      <c r="E111" s="2205"/>
      <c r="F111" s="2384"/>
      <c r="G111" s="2428"/>
      <c r="H111" s="1501"/>
      <c r="I111" s="652" t="s">
        <v>1196</v>
      </c>
      <c r="J111" s="572"/>
      <c r="K111" s="1501"/>
      <c r="L111" s="215"/>
      <c r="M111" s="342"/>
      <c r="N111" s="335"/>
      <c r="O111" s="1625"/>
      <c r="P111" s="1625"/>
      <c r="AH111" s="1632">
        <v>0</v>
      </c>
    </row>
    <row s="1636" customFormat="1" customHeight="1" ht="0.75" hidden="1">
      <c r="A112" s="1781"/>
      <c r="B112" s="1781"/>
      <c r="C112" s="370" t="s">
        <v>1204</v>
      </c>
      <c r="D112" s="2463"/>
      <c r="E112" s="2205"/>
      <c r="F112" s="2384"/>
      <c r="G112" s="401"/>
      <c r="H112" s="1501"/>
      <c r="I112" s="652"/>
      <c r="J112" s="572"/>
      <c r="K112" s="1501"/>
      <c r="L112" s="215"/>
      <c r="M112" s="342"/>
      <c r="N112" s="335"/>
      <c r="O112" s="1625"/>
      <c r="P112" s="1625"/>
      <c r="AH112" s="1632">
        <v>0</v>
      </c>
    </row>
    <row s="1636" customFormat="1" customHeight="1" ht="18.75" hidden="1">
      <c r="A113" s="1781" t="s">
        <v>222</v>
      </c>
      <c r="B113" s="1781" t="s">
        <v>223</v>
      </c>
      <c r="C113" s="370"/>
      <c r="D113" s="2463"/>
      <c r="E113" s="2205"/>
      <c r="F113" s="2384"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28" t="str">
        <f>INDEX(PT_DIFFERENTIATION_NTAR,MATCH(B113,PT_DIFFERENTIATION_NTAR_ID,0))</f>
        <v/>
      </c>
      <c r="H113" s="1863"/>
      <c r="I113" s="1740"/>
      <c r="J113" s="1774"/>
      <c r="K113" s="1779"/>
      <c r="L113" s="1863" t="s">
        <v>335</v>
      </c>
      <c r="M113" s="342"/>
      <c r="N113" s="335"/>
      <c r="O113" s="1625"/>
      <c r="P113" s="1625"/>
      <c r="AH113" s="1632">
        <v>0</v>
      </c>
    </row>
    <row s="1636" customFormat="1" customHeight="1" ht="18.75" hidden="1">
      <c r="A114" s="1781"/>
      <c r="B114" s="1781"/>
      <c r="C114" s="370" t="s">
        <v>1197</v>
      </c>
      <c r="D114" s="2463"/>
      <c r="E114" s="2205"/>
      <c r="F114" s="2384"/>
      <c r="G114" s="2428"/>
      <c r="H114" s="1501"/>
      <c r="I114" s="652" t="s">
        <v>1196</v>
      </c>
      <c r="J114" s="572"/>
      <c r="K114" s="1501"/>
      <c r="L114" s="215"/>
      <c r="M114" s="342"/>
      <c r="N114" s="335"/>
      <c r="O114" s="1625"/>
      <c r="P114" s="1625"/>
      <c r="AH114" s="1632">
        <v>0</v>
      </c>
    </row>
    <row s="1636" customFormat="1" customHeight="1" ht="0.75" hidden="1">
      <c r="A115" s="1781"/>
      <c r="B115" s="1781"/>
      <c r="C115" s="370" t="s">
        <v>1204</v>
      </c>
      <c r="D115" s="2463"/>
      <c r="E115" s="2205"/>
      <c r="F115" s="2384"/>
      <c r="G115" s="401"/>
      <c r="H115" s="1501"/>
      <c r="I115" s="652"/>
      <c r="J115" s="572"/>
      <c r="K115" s="1501"/>
      <c r="L115" s="215"/>
      <c r="M115" s="342"/>
      <c r="N115" s="335"/>
      <c r="O115" s="1625"/>
      <c r="P115" s="1625"/>
      <c r="AH115" s="1632">
        <v>0</v>
      </c>
    </row>
    <row s="1636" customFormat="1" customHeight="1" ht="18.75" hidden="1">
      <c r="A116" s="1781" t="s">
        <v>228</v>
      </c>
      <c r="B116" s="1781" t="s">
        <v>229</v>
      </c>
      <c r="C116" s="370"/>
      <c r="D116" s="2463"/>
      <c r="E116" s="2205"/>
      <c r="F116" s="2384" t="str">
        <f>INDEX(PT_DIFFERENTIATION_VTAR,MATCH(A116,PT_DIFFERENTIATION_VTAR_ID,0))</f>
        <v>Плата за подключение (технологическое присоединение) к системе теплоснабжения</v>
      </c>
      <c r="G116" s="2428" t="str">
        <f>INDEX(PT_DIFFERENTIATION_NTAR,MATCH(B116,PT_DIFFERENTIATION_NTAR_ID,0))</f>
        <v/>
      </c>
      <c r="H116" s="1863"/>
      <c r="I116" s="1740"/>
      <c r="J116" s="1774"/>
      <c r="K116" s="1779"/>
      <c r="L116" s="1863" t="s">
        <v>335</v>
      </c>
      <c r="M116" s="342"/>
      <c r="N116" s="335"/>
      <c r="O116" s="1625"/>
      <c r="P116" s="1625"/>
      <c r="AH116" s="1632">
        <v>0</v>
      </c>
    </row>
    <row s="1636" customFormat="1" customHeight="1" ht="18.75" hidden="1">
      <c r="A117" s="1781"/>
      <c r="B117" s="1781"/>
      <c r="C117" s="370" t="s">
        <v>1197</v>
      </c>
      <c r="D117" s="2463"/>
      <c r="E117" s="2205"/>
      <c r="F117" s="2384"/>
      <c r="G117" s="2428"/>
      <c r="H117" s="1501"/>
      <c r="I117" s="652" t="s">
        <v>1196</v>
      </c>
      <c r="J117" s="572"/>
      <c r="K117" s="1501"/>
      <c r="L117" s="215"/>
      <c r="M117" s="342"/>
      <c r="N117" s="335"/>
      <c r="O117" s="1625"/>
      <c r="P117" s="1625"/>
      <c r="AH117" s="1632">
        <v>0</v>
      </c>
    </row>
    <row s="1636" customFormat="1" customHeight="1" ht="0.75" hidden="1">
      <c r="A118" s="1781"/>
      <c r="B118" s="1781"/>
      <c r="C118" s="370" t="s">
        <v>1204</v>
      </c>
      <c r="D118" s="2463"/>
      <c r="E118" s="2205"/>
      <c r="F118" s="2384"/>
      <c r="G118" s="401"/>
      <c r="H118" s="1501"/>
      <c r="I118" s="652"/>
      <c r="J118" s="572"/>
      <c r="K118" s="1501"/>
      <c r="L118" s="215"/>
      <c r="M118" s="342"/>
      <c r="N118" s="335"/>
      <c r="O118" s="1625"/>
      <c r="P118" s="1625"/>
      <c r="AH118" s="1632">
        <v>0</v>
      </c>
    </row>
    <row s="1636" customFormat="1" customHeight="1" ht="18.75" hidden="1">
      <c r="A119" s="1781" t="s">
        <v>234</v>
      </c>
      <c r="B119" s="1781" t="s">
        <v>235</v>
      </c>
      <c r="C119" s="370"/>
      <c r="D119" s="2463"/>
      <c r="E119" s="2205"/>
      <c r="F119" s="2384" t="str">
        <f>INDEX(PT_DIFFERENTIATION_VTAR,MATCH(A119,PT_DIFFERENTIATION_VTAR_ID,0))</f>
        <v>Плата за подключение (технологическое присоединение) к системе теплоснабжения (индивидуальная)</v>
      </c>
      <c r="G119" s="2428" t="str">
        <f>INDEX(PT_DIFFERENTIATION_NTAR,MATCH(B119,PT_DIFFERENTIATION_NTAR_ID,0))</f>
        <v/>
      </c>
      <c r="H119" s="1990"/>
      <c r="I119" s="1740"/>
      <c r="J119" s="1774"/>
      <c r="K119" s="1779"/>
      <c r="L119" s="1990" t="s">
        <v>335</v>
      </c>
      <c r="M119" s="342"/>
      <c r="N119" s="335"/>
      <c r="O119" s="1625"/>
      <c r="P119" s="1625"/>
      <c r="AH119" s="1632">
        <v>0</v>
      </c>
    </row>
    <row s="1636" customFormat="1" customHeight="1" ht="18.75" hidden="1">
      <c r="A120" s="1781"/>
      <c r="B120" s="1781"/>
      <c r="C120" s="370" t="s">
        <v>1197</v>
      </c>
      <c r="D120" s="2463"/>
      <c r="E120" s="2205"/>
      <c r="F120" s="2384"/>
      <c r="G120" s="2428"/>
      <c r="H120" s="1501"/>
      <c r="I120" s="652" t="s">
        <v>1196</v>
      </c>
      <c r="J120" s="572"/>
      <c r="K120" s="1501"/>
      <c r="L120" s="215"/>
      <c r="M120" s="342"/>
      <c r="N120" s="335"/>
      <c r="O120" s="1625"/>
      <c r="P120" s="1625"/>
      <c r="AH120" s="1632">
        <v>0</v>
      </c>
    </row>
    <row s="1636" customFormat="1" customHeight="1" ht="0.75" hidden="1">
      <c r="A121" s="1781"/>
      <c r="B121" s="1781"/>
      <c r="C121" s="370" t="s">
        <v>1204</v>
      </c>
      <c r="D121" s="2463"/>
      <c r="E121" s="2205"/>
      <c r="F121" s="2384"/>
      <c r="G121" s="401"/>
      <c r="H121" s="1501"/>
      <c r="I121" s="652"/>
      <c r="J121" s="572"/>
      <c r="K121" s="1501"/>
      <c r="L121" s="215"/>
      <c r="M121" s="342"/>
      <c r="N121" s="335"/>
      <c r="O121" s="1625"/>
      <c r="P121" s="1625"/>
      <c r="AH121" s="1632">
        <v>0</v>
      </c>
    </row>
    <row s="1636" customFormat="1" customHeight="1" ht="18.75" hidden="1">
      <c r="A122" s="1781" t="s">
        <v>254</v>
      </c>
      <c r="B122" s="1781" t="s">
        <v>255</v>
      </c>
      <c r="C122" s="370"/>
      <c r="D122" s="2463"/>
      <c r="E122" s="2205"/>
      <c r="F122" s="2384" t="str">
        <f>INDEX(PT_DIFFERENTIATION_VTAR,MATCH(A122,PT_DIFFERENTIATION_VTAR_ID,0))</f>
        <v>Тариф на питьевую воду (питьевое водоснабжение)</v>
      </c>
      <c r="G122" s="2428" t="str">
        <f>INDEX(PT_DIFFERENTIATION_NTAR,MATCH(B122,PT_DIFFERENTIATION_NTAR_ID,0))</f>
        <v/>
      </c>
      <c r="H122" s="1863"/>
      <c r="I122" s="1740"/>
      <c r="J122" s="1774"/>
      <c r="K122" s="1779"/>
      <c r="L122" s="1863" t="s">
        <v>335</v>
      </c>
      <c r="M122" s="342"/>
      <c r="N122" s="335"/>
      <c r="O122" s="1625"/>
      <c r="P122" s="1625"/>
      <c r="AH122" s="1632">
        <v>0</v>
      </c>
    </row>
    <row s="1636" customFormat="1" customHeight="1" ht="18.75" hidden="1">
      <c r="A123" s="1781"/>
      <c r="B123" s="1781"/>
      <c r="C123" s="370" t="s">
        <v>1197</v>
      </c>
      <c r="D123" s="2463"/>
      <c r="E123" s="2205"/>
      <c r="F123" s="2384"/>
      <c r="G123" s="2428"/>
      <c r="H123" s="1501"/>
      <c r="I123" s="652" t="s">
        <v>1196</v>
      </c>
      <c r="J123" s="572"/>
      <c r="K123" s="1501"/>
      <c r="L123" s="215"/>
      <c r="M123" s="342"/>
      <c r="N123" s="335"/>
      <c r="O123" s="1625"/>
      <c r="P123" s="1625"/>
      <c r="AH123" s="1632">
        <v>0</v>
      </c>
    </row>
    <row s="1636" customFormat="1" customHeight="1" ht="0.75" hidden="1">
      <c r="A124" s="1781"/>
      <c r="B124" s="1781"/>
      <c r="C124" s="370" t="s">
        <v>1204</v>
      </c>
      <c r="D124" s="2463"/>
      <c r="E124" s="2205"/>
      <c r="F124" s="2384"/>
      <c r="G124" s="401"/>
      <c r="H124" s="1501"/>
      <c r="I124" s="652"/>
      <c r="J124" s="572"/>
      <c r="K124" s="1501"/>
      <c r="L124" s="215"/>
      <c r="M124" s="342"/>
      <c r="N124" s="335"/>
      <c r="O124" s="1625"/>
      <c r="P124" s="1625"/>
      <c r="AH124" s="1632">
        <v>0</v>
      </c>
    </row>
    <row s="1636" customFormat="1" customHeight="1" ht="18.75" hidden="1">
      <c r="A125" s="1781" t="s">
        <v>259</v>
      </c>
      <c r="B125" s="1781" t="s">
        <v>260</v>
      </c>
      <c r="C125" s="370"/>
      <c r="D125" s="2463"/>
      <c r="E125" s="2205"/>
      <c r="F125" s="2384" t="str">
        <f>INDEX(PT_DIFFERENTIATION_VTAR,MATCH(A125,PT_DIFFERENTIATION_VTAR_ID,0))</f>
        <v>Тариф на техническую воду</v>
      </c>
      <c r="G125" s="2428" t="str">
        <f>INDEX(PT_DIFFERENTIATION_NTAR,MATCH(B125,PT_DIFFERENTIATION_NTAR_ID,0))</f>
        <v/>
      </c>
      <c r="H125" s="1863"/>
      <c r="I125" s="1740"/>
      <c r="J125" s="1774"/>
      <c r="K125" s="1779"/>
      <c r="L125" s="1863" t="s">
        <v>335</v>
      </c>
      <c r="M125" s="342"/>
      <c r="N125" s="335"/>
      <c r="O125" s="1625"/>
      <c r="P125" s="1625"/>
      <c r="AH125" s="1632">
        <v>0</v>
      </c>
    </row>
    <row s="1636" customFormat="1" customHeight="1" ht="18.75" hidden="1">
      <c r="A126" s="1781"/>
      <c r="B126" s="1781"/>
      <c r="C126" s="370" t="s">
        <v>1197</v>
      </c>
      <c r="D126" s="2463"/>
      <c r="E126" s="2205"/>
      <c r="F126" s="2384"/>
      <c r="G126" s="2428"/>
      <c r="H126" s="1501"/>
      <c r="I126" s="652" t="s">
        <v>1196</v>
      </c>
      <c r="J126" s="572"/>
      <c r="K126" s="1501"/>
      <c r="L126" s="215"/>
      <c r="M126" s="342"/>
      <c r="N126" s="335"/>
      <c r="O126" s="1625"/>
      <c r="P126" s="1625"/>
      <c r="AH126" s="1632">
        <v>0</v>
      </c>
    </row>
    <row s="1636" customFormat="1" customHeight="1" ht="0.75" hidden="1">
      <c r="A127" s="1781"/>
      <c r="B127" s="1781"/>
      <c r="C127" s="370" t="s">
        <v>1204</v>
      </c>
      <c r="D127" s="2463"/>
      <c r="E127" s="2205"/>
      <c r="F127" s="2384"/>
      <c r="G127" s="401"/>
      <c r="H127" s="1501"/>
      <c r="I127" s="652"/>
      <c r="J127" s="572"/>
      <c r="K127" s="1501"/>
      <c r="L127" s="215"/>
      <c r="M127" s="342"/>
      <c r="N127" s="335"/>
      <c r="O127" s="1625"/>
      <c r="P127" s="1625"/>
      <c r="AH127" s="1632">
        <v>0</v>
      </c>
    </row>
    <row s="1636" customFormat="1" customHeight="1" ht="18.75" hidden="1">
      <c r="A128" s="1781" t="s">
        <v>264</v>
      </c>
      <c r="B128" s="1781" t="s">
        <v>265</v>
      </c>
      <c r="C128" s="370"/>
      <c r="D128" s="2463"/>
      <c r="E128" s="2205"/>
      <c r="F128" s="2384" t="str">
        <f>INDEX(PT_DIFFERENTIATION_VTAR,MATCH(A128,PT_DIFFERENTIATION_VTAR_ID,0))</f>
        <v>Тариф на транспортировку воды</v>
      </c>
      <c r="G128" s="2428" t="str">
        <f>INDEX(PT_DIFFERENTIATION_NTAR,MATCH(B128,PT_DIFFERENTIATION_NTAR_ID,0))</f>
        <v/>
      </c>
      <c r="H128" s="1863"/>
      <c r="I128" s="1740"/>
      <c r="J128" s="1774"/>
      <c r="K128" s="1779"/>
      <c r="L128" s="1863" t="s">
        <v>335</v>
      </c>
      <c r="M128" s="342"/>
      <c r="N128" s="335"/>
      <c r="O128" s="1625"/>
      <c r="P128" s="1625"/>
      <c r="AH128" s="1632">
        <v>0</v>
      </c>
    </row>
    <row s="1636" customFormat="1" customHeight="1" ht="18.75" hidden="1">
      <c r="A129" s="1781"/>
      <c r="B129" s="1781"/>
      <c r="C129" s="370" t="s">
        <v>1197</v>
      </c>
      <c r="D129" s="2463"/>
      <c r="E129" s="2205"/>
      <c r="F129" s="2384"/>
      <c r="G129" s="2428"/>
      <c r="H129" s="1501"/>
      <c r="I129" s="652" t="s">
        <v>1196</v>
      </c>
      <c r="J129" s="572"/>
      <c r="K129" s="1501"/>
      <c r="L129" s="215"/>
      <c r="M129" s="342"/>
      <c r="N129" s="335"/>
      <c r="O129" s="1625"/>
      <c r="P129" s="1625"/>
      <c r="AH129" s="1632">
        <v>0</v>
      </c>
    </row>
    <row s="1636" customFormat="1" customHeight="1" ht="0.75" hidden="1">
      <c r="A130" s="1781"/>
      <c r="B130" s="1781"/>
      <c r="C130" s="370" t="s">
        <v>1204</v>
      </c>
      <c r="D130" s="2463"/>
      <c r="E130" s="2205"/>
      <c r="F130" s="2384"/>
      <c r="G130" s="401"/>
      <c r="H130" s="1501"/>
      <c r="I130" s="652"/>
      <c r="J130" s="572"/>
      <c r="K130" s="1501"/>
      <c r="L130" s="215"/>
      <c r="M130" s="342"/>
      <c r="N130" s="335"/>
      <c r="O130" s="1625"/>
      <c r="P130" s="1625"/>
      <c r="AH130" s="1632">
        <v>0</v>
      </c>
    </row>
    <row s="1636" customFormat="1" customHeight="1" ht="18.75" hidden="1">
      <c r="A131" s="1781" t="s">
        <v>269</v>
      </c>
      <c r="B131" s="1781" t="s">
        <v>270</v>
      </c>
      <c r="C131" s="370"/>
      <c r="D131" s="2463"/>
      <c r="E131" s="2205"/>
      <c r="F131" s="2384" t="str">
        <f>INDEX(PT_DIFFERENTIATION_VTAR,MATCH(A131,PT_DIFFERENTIATION_VTAR_ID,0))</f>
        <v>Тариф на подвоз воды</v>
      </c>
      <c r="G131" s="2428" t="str">
        <f>INDEX(PT_DIFFERENTIATION_NTAR,MATCH(B131,PT_DIFFERENTIATION_NTAR_ID,0))</f>
        <v/>
      </c>
      <c r="H131" s="1863"/>
      <c r="I131" s="1740"/>
      <c r="J131" s="1774"/>
      <c r="K131" s="1779"/>
      <c r="L131" s="1863" t="s">
        <v>335</v>
      </c>
      <c r="M131" s="342"/>
      <c r="N131" s="335"/>
      <c r="O131" s="1625"/>
      <c r="P131" s="1625"/>
      <c r="AH131" s="1632">
        <v>0</v>
      </c>
    </row>
    <row s="1636" customFormat="1" customHeight="1" ht="18.75" hidden="1">
      <c r="A132" s="1781"/>
      <c r="B132" s="1781"/>
      <c r="C132" s="370" t="s">
        <v>1197</v>
      </c>
      <c r="D132" s="2463"/>
      <c r="E132" s="2205"/>
      <c r="F132" s="2384"/>
      <c r="G132" s="2428"/>
      <c r="H132" s="1501"/>
      <c r="I132" s="652" t="s">
        <v>1196</v>
      </c>
      <c r="J132" s="572"/>
      <c r="K132" s="1501"/>
      <c r="L132" s="215"/>
      <c r="M132" s="342"/>
      <c r="N132" s="335"/>
      <c r="O132" s="1625"/>
      <c r="P132" s="1625"/>
      <c r="AH132" s="1632">
        <v>0</v>
      </c>
    </row>
    <row s="1636" customFormat="1" customHeight="1" ht="0.75" hidden="1">
      <c r="A133" s="1781"/>
      <c r="B133" s="1781"/>
      <c r="C133" s="370" t="s">
        <v>1204</v>
      </c>
      <c r="D133" s="2463"/>
      <c r="E133" s="2205"/>
      <c r="F133" s="2384"/>
      <c r="G133" s="401"/>
      <c r="H133" s="1501"/>
      <c r="I133" s="652"/>
      <c r="J133" s="572"/>
      <c r="K133" s="1501"/>
      <c r="L133" s="215"/>
      <c r="M133" s="342"/>
      <c r="N133" s="335"/>
      <c r="O133" s="1625"/>
      <c r="P133" s="1625"/>
      <c r="AH133" s="1632">
        <v>0</v>
      </c>
    </row>
    <row s="1636" customFormat="1" customHeight="1" ht="18.75" hidden="1">
      <c r="A134" s="1781" t="s">
        <v>274</v>
      </c>
      <c r="B134" s="1781" t="s">
        <v>275</v>
      </c>
      <c r="C134" s="370"/>
      <c r="D134" s="2463"/>
      <c r="E134" s="2205"/>
      <c r="F134" s="2384"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8" t="str">
        <f>INDEX(PT_DIFFERENTIATION_NTAR,MATCH(B134,PT_DIFFERENTIATION_NTAR_ID,0))</f>
        <v/>
      </c>
      <c r="H134" s="1863"/>
      <c r="I134" s="1740"/>
      <c r="J134" s="1774"/>
      <c r="K134" s="1779"/>
      <c r="L134" s="1863" t="s">
        <v>335</v>
      </c>
      <c r="M134" s="342"/>
      <c r="N134" s="335"/>
      <c r="O134" s="1625"/>
      <c r="P134" s="1625"/>
      <c r="AH134" s="1632">
        <v>0</v>
      </c>
    </row>
    <row s="1636" customFormat="1" customHeight="1" ht="18.75" hidden="1">
      <c r="A135" s="1781"/>
      <c r="B135" s="1781"/>
      <c r="C135" s="370" t="s">
        <v>1197</v>
      </c>
      <c r="D135" s="2463"/>
      <c r="E135" s="2205"/>
      <c r="F135" s="2384"/>
      <c r="G135" s="2428"/>
      <c r="H135" s="1501"/>
      <c r="I135" s="652" t="s">
        <v>1196</v>
      </c>
      <c r="J135" s="572"/>
      <c r="K135" s="1501"/>
      <c r="L135" s="215"/>
      <c r="M135" s="342"/>
      <c r="N135" s="335"/>
      <c r="O135" s="1625"/>
      <c r="P135" s="1625"/>
      <c r="AH135" s="1632">
        <v>0</v>
      </c>
    </row>
    <row s="1636" customFormat="1" customHeight="1" ht="0.75" hidden="1">
      <c r="A136" s="1781"/>
      <c r="B136" s="1781"/>
      <c r="C136" s="370" t="s">
        <v>1204</v>
      </c>
      <c r="D136" s="2463"/>
      <c r="E136" s="2205"/>
      <c r="F136" s="2384"/>
      <c r="G136" s="401"/>
      <c r="H136" s="1501"/>
      <c r="I136" s="652"/>
      <c r="J136" s="572"/>
      <c r="K136" s="1501"/>
      <c r="L136" s="215"/>
      <c r="M136" s="342"/>
      <c r="N136" s="335"/>
      <c r="O136" s="1625"/>
      <c r="P136" s="1625"/>
      <c r="AH136" s="1632">
        <v>0</v>
      </c>
    </row>
    <row s="1636" customFormat="1" customHeight="1" ht="18.75" hidden="1">
      <c r="A137" s="1781" t="s">
        <v>279</v>
      </c>
      <c r="B137" s="1781" t="s">
        <v>280</v>
      </c>
      <c r="C137" s="370"/>
      <c r="D137" s="2463"/>
      <c r="E137" s="2205"/>
      <c r="F137" s="2384" t="str">
        <f>INDEX(PT_DIFFERENTIATION_VTAR,MATCH(A137,PT_DIFFERENTIATION_VTAR_ID,0))</f>
        <v>Тариф на горячую воду (горячее водоснабжение)</v>
      </c>
      <c r="G137" s="2428" t="str">
        <f>INDEX(PT_DIFFERENTIATION_NTAR,MATCH(B137,PT_DIFFERENTIATION_NTAR_ID,0))</f>
        <v/>
      </c>
      <c r="H137" s="1863"/>
      <c r="I137" s="1740"/>
      <c r="J137" s="1774"/>
      <c r="K137" s="1779"/>
      <c r="L137" s="1863" t="s">
        <v>335</v>
      </c>
      <c r="M137" s="342"/>
      <c r="N137" s="335"/>
      <c r="O137" s="1625"/>
      <c r="P137" s="1625"/>
      <c r="AH137" s="1632">
        <v>0</v>
      </c>
    </row>
    <row s="1636" customFormat="1" customHeight="1" ht="18.75" hidden="1">
      <c r="A138" s="1781"/>
      <c r="B138" s="1781"/>
      <c r="C138" s="370" t="s">
        <v>1197</v>
      </c>
      <c r="D138" s="2463"/>
      <c r="E138" s="2205"/>
      <c r="F138" s="2384"/>
      <c r="G138" s="2428"/>
      <c r="H138" s="1501"/>
      <c r="I138" s="652" t="s">
        <v>1196</v>
      </c>
      <c r="J138" s="572"/>
      <c r="K138" s="1501"/>
      <c r="L138" s="215"/>
      <c r="M138" s="342"/>
      <c r="N138" s="335"/>
      <c r="O138" s="1625"/>
      <c r="P138" s="1625"/>
      <c r="AH138" s="1632">
        <v>0</v>
      </c>
    </row>
    <row s="1636" customFormat="1" customHeight="1" ht="0.75" hidden="1">
      <c r="A139" s="1781"/>
      <c r="B139" s="1781"/>
      <c r="C139" s="370" t="s">
        <v>1204</v>
      </c>
      <c r="D139" s="2463"/>
      <c r="E139" s="2205"/>
      <c r="F139" s="2384"/>
      <c r="G139" s="401"/>
      <c r="H139" s="1501"/>
      <c r="I139" s="652"/>
      <c r="J139" s="572"/>
      <c r="K139" s="1501"/>
      <c r="L139" s="215"/>
      <c r="M139" s="342"/>
      <c r="N139" s="335"/>
      <c r="O139" s="1625"/>
      <c r="P139" s="1625"/>
      <c r="AH139" s="1632">
        <v>0</v>
      </c>
    </row>
    <row s="1636" customFormat="1" customHeight="1" ht="18.75" hidden="1">
      <c r="A140" s="1781" t="s">
        <v>284</v>
      </c>
      <c r="B140" s="1781" t="s">
        <v>285</v>
      </c>
      <c r="C140" s="370"/>
      <c r="D140" s="2463"/>
      <c r="E140" s="2205"/>
      <c r="F140" s="2384" t="str">
        <f>INDEX(PT_DIFFERENTIATION_VTAR,MATCH(A140,PT_DIFFERENTIATION_VTAR_ID,0))</f>
        <v>Тариф на транспортировку горячей воды</v>
      </c>
      <c r="G140" s="2428" t="str">
        <f>INDEX(PT_DIFFERENTIATION_NTAR,MATCH(B140,PT_DIFFERENTIATION_NTAR_ID,0))</f>
        <v/>
      </c>
      <c r="H140" s="1863"/>
      <c r="I140" s="1740"/>
      <c r="J140" s="1774"/>
      <c r="K140" s="1779"/>
      <c r="L140" s="1863" t="s">
        <v>335</v>
      </c>
      <c r="M140" s="342"/>
      <c r="N140" s="335"/>
      <c r="O140" s="1625"/>
      <c r="P140" s="1625"/>
      <c r="AH140" s="1632">
        <v>0</v>
      </c>
    </row>
    <row s="1636" customFormat="1" customHeight="1" ht="18.75" hidden="1">
      <c r="A141" s="1781"/>
      <c r="B141" s="1781"/>
      <c r="C141" s="370" t="s">
        <v>1197</v>
      </c>
      <c r="D141" s="2463"/>
      <c r="E141" s="2205"/>
      <c r="F141" s="2384"/>
      <c r="G141" s="2428"/>
      <c r="H141" s="1501"/>
      <c r="I141" s="652" t="s">
        <v>1196</v>
      </c>
      <c r="J141" s="572"/>
      <c r="K141" s="1501"/>
      <c r="L141" s="215"/>
      <c r="M141" s="342"/>
      <c r="N141" s="335"/>
      <c r="O141" s="1625"/>
      <c r="P141" s="1625"/>
      <c r="AH141" s="1632">
        <v>0</v>
      </c>
    </row>
    <row s="1636" customFormat="1" customHeight="1" ht="0.75" hidden="1">
      <c r="A142" s="1781"/>
      <c r="B142" s="1781"/>
      <c r="C142" s="370" t="s">
        <v>1204</v>
      </c>
      <c r="D142" s="2463"/>
      <c r="E142" s="2205"/>
      <c r="F142" s="2384"/>
      <c r="G142" s="401"/>
      <c r="H142" s="1501"/>
      <c r="I142" s="652"/>
      <c r="J142" s="572"/>
      <c r="K142" s="1501"/>
      <c r="L142" s="215"/>
      <c r="M142" s="342"/>
      <c r="N142" s="335"/>
      <c r="O142" s="1625"/>
      <c r="P142" s="1625"/>
      <c r="AH142" s="1632">
        <v>0</v>
      </c>
    </row>
    <row s="1636" customFormat="1" customHeight="1" ht="18.75" hidden="1">
      <c r="A143" s="1781" t="s">
        <v>289</v>
      </c>
      <c r="B143" s="1781" t="s">
        <v>290</v>
      </c>
      <c r="C143" s="370"/>
      <c r="D143" s="2463"/>
      <c r="E143" s="2205"/>
      <c r="F143" s="2384"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8" t="str">
        <f>INDEX(PT_DIFFERENTIATION_NTAR,MATCH(B143,PT_DIFFERENTIATION_NTAR_ID,0))</f>
        <v/>
      </c>
      <c r="H143" s="1863"/>
      <c r="I143" s="1740"/>
      <c r="J143" s="1774"/>
      <c r="K143" s="1779"/>
      <c r="L143" s="1863" t="s">
        <v>335</v>
      </c>
      <c r="M143" s="342"/>
      <c r="N143" s="335"/>
      <c r="O143" s="1625"/>
      <c r="P143" s="1625"/>
      <c r="AH143" s="1632">
        <v>0</v>
      </c>
    </row>
    <row s="1636" customFormat="1" customHeight="1" ht="18.75" hidden="1">
      <c r="A144" s="1781"/>
      <c r="B144" s="1781"/>
      <c r="C144" s="370" t="s">
        <v>1197</v>
      </c>
      <c r="D144" s="2463"/>
      <c r="E144" s="2205"/>
      <c r="F144" s="2384"/>
      <c r="G144" s="2428"/>
      <c r="H144" s="1501"/>
      <c r="I144" s="652" t="s">
        <v>1196</v>
      </c>
      <c r="J144" s="572"/>
      <c r="K144" s="1501"/>
      <c r="L144" s="215"/>
      <c r="M144" s="342"/>
      <c r="N144" s="335"/>
      <c r="O144" s="1625"/>
      <c r="P144" s="1625"/>
      <c r="AH144" s="1632">
        <v>0</v>
      </c>
    </row>
    <row s="1636" customFormat="1" customHeight="1" ht="0.75" hidden="1">
      <c r="A145" s="1781"/>
      <c r="B145" s="1781"/>
      <c r="C145" s="370" t="s">
        <v>1204</v>
      </c>
      <c r="D145" s="2463"/>
      <c r="E145" s="2205"/>
      <c r="F145" s="2384"/>
      <c r="G145" s="401"/>
      <c r="H145" s="1501"/>
      <c r="I145" s="652"/>
      <c r="J145" s="572"/>
      <c r="K145" s="1501"/>
      <c r="L145" s="215"/>
      <c r="M145" s="342"/>
      <c r="N145" s="335"/>
      <c r="O145" s="1625"/>
      <c r="P145" s="1625"/>
      <c r="AH145" s="1632">
        <v>0</v>
      </c>
    </row>
    <row s="1636" customFormat="1" customHeight="1" ht="18.75" hidden="1">
      <c r="A146" s="1781" t="s">
        <v>294</v>
      </c>
      <c r="B146" s="1781" t="s">
        <v>295</v>
      </c>
      <c r="C146" s="370"/>
      <c r="D146" s="2463"/>
      <c r="E146" s="2205"/>
      <c r="F146" s="2384" t="str">
        <f>INDEX(PT_DIFFERENTIATION_VTAR,MATCH(A146,PT_DIFFERENTIATION_VTAR_ID,0))</f>
        <v>Тариф на водоотведение</v>
      </c>
      <c r="G146" s="2428" t="str">
        <f>INDEX(PT_DIFFERENTIATION_NTAR,MATCH(B146,PT_DIFFERENTIATION_NTAR_ID,0))</f>
        <v/>
      </c>
      <c r="H146" s="1863"/>
      <c r="I146" s="1740"/>
      <c r="J146" s="1774"/>
      <c r="K146" s="1779"/>
      <c r="L146" s="1863" t="s">
        <v>335</v>
      </c>
      <c r="M146" s="342"/>
      <c r="N146" s="335"/>
      <c r="O146" s="1625"/>
      <c r="P146" s="1625"/>
      <c r="AH146" s="1632">
        <v>0</v>
      </c>
    </row>
    <row s="1636" customFormat="1" customHeight="1" ht="18.75" hidden="1">
      <c r="A147" s="1781"/>
      <c r="B147" s="1781"/>
      <c r="C147" s="370" t="s">
        <v>1197</v>
      </c>
      <c r="D147" s="2463"/>
      <c r="E147" s="2205"/>
      <c r="F147" s="2384"/>
      <c r="G147" s="2428"/>
      <c r="H147" s="1501"/>
      <c r="I147" s="652" t="s">
        <v>1196</v>
      </c>
      <c r="J147" s="572"/>
      <c r="K147" s="1501"/>
      <c r="L147" s="215"/>
      <c r="M147" s="342"/>
      <c r="N147" s="335"/>
      <c r="O147" s="1625"/>
      <c r="P147" s="1625"/>
      <c r="AH147" s="1632">
        <v>0</v>
      </c>
    </row>
    <row s="1636" customFormat="1" customHeight="1" ht="0.75" hidden="1">
      <c r="A148" s="1781"/>
      <c r="B148" s="1781"/>
      <c r="C148" s="370" t="s">
        <v>1204</v>
      </c>
      <c r="D148" s="2463"/>
      <c r="E148" s="2205"/>
      <c r="F148" s="2384"/>
      <c r="G148" s="401"/>
      <c r="H148" s="1501"/>
      <c r="I148" s="652"/>
      <c r="J148" s="572"/>
      <c r="K148" s="1501"/>
      <c r="L148" s="215"/>
      <c r="M148" s="342"/>
      <c r="N148" s="335"/>
      <c r="O148" s="1625"/>
      <c r="P148" s="1625"/>
      <c r="AH148" s="1632">
        <v>0</v>
      </c>
    </row>
    <row s="1636" customFormat="1" customHeight="1" ht="18.75" hidden="1">
      <c r="A149" s="1781" t="s">
        <v>299</v>
      </c>
      <c r="B149" s="1781" t="s">
        <v>300</v>
      </c>
      <c r="C149" s="370"/>
      <c r="D149" s="2463"/>
      <c r="E149" s="2205"/>
      <c r="F149" s="2384" t="str">
        <f>INDEX(PT_DIFFERENTIATION_VTAR,MATCH(A149,PT_DIFFERENTIATION_VTAR_ID,0))</f>
        <v>Тариф на транспортировку сточных вод</v>
      </c>
      <c r="G149" s="2428" t="str">
        <f>INDEX(PT_DIFFERENTIATION_NTAR,MATCH(B149,PT_DIFFERENTIATION_NTAR_ID,0))</f>
        <v/>
      </c>
      <c r="H149" s="1863"/>
      <c r="I149" s="1740"/>
      <c r="J149" s="1774"/>
      <c r="K149" s="1779"/>
      <c r="L149" s="1863" t="s">
        <v>335</v>
      </c>
      <c r="M149" s="342"/>
      <c r="N149" s="335"/>
      <c r="O149" s="1625"/>
      <c r="P149" s="1625"/>
      <c r="AH149" s="1632">
        <v>0</v>
      </c>
    </row>
    <row s="1636" customFormat="1" customHeight="1" ht="18.75" hidden="1">
      <c r="A150" s="1781"/>
      <c r="B150" s="1781"/>
      <c r="C150" s="370" t="s">
        <v>1197</v>
      </c>
      <c r="D150" s="2463"/>
      <c r="E150" s="2205"/>
      <c r="F150" s="2384"/>
      <c r="G150" s="2428"/>
      <c r="H150" s="1501"/>
      <c r="I150" s="652" t="s">
        <v>1196</v>
      </c>
      <c r="J150" s="572"/>
      <c r="K150" s="1501"/>
      <c r="L150" s="215"/>
      <c r="M150" s="342"/>
      <c r="N150" s="335"/>
      <c r="O150" s="1625"/>
      <c r="P150" s="1625"/>
      <c r="AH150" s="1632">
        <v>0</v>
      </c>
    </row>
    <row s="1636" customFormat="1" customHeight="1" ht="0.75" hidden="1">
      <c r="A151" s="1781"/>
      <c r="B151" s="1781"/>
      <c r="C151" s="370" t="s">
        <v>1204</v>
      </c>
      <c r="D151" s="2463"/>
      <c r="E151" s="2205"/>
      <c r="F151" s="2384"/>
      <c r="G151" s="401"/>
      <c r="H151" s="1501"/>
      <c r="I151" s="652"/>
      <c r="J151" s="572"/>
      <c r="K151" s="1501"/>
      <c r="L151" s="215"/>
      <c r="M151" s="342"/>
      <c r="N151" s="335"/>
      <c r="O151" s="1625"/>
      <c r="P151" s="1625"/>
      <c r="AH151" s="1632">
        <v>0</v>
      </c>
    </row>
    <row s="1636" customFormat="1" customHeight="1" ht="18.75" hidden="1">
      <c r="A152" s="1781" t="s">
        <v>304</v>
      </c>
      <c r="B152" s="1781" t="s">
        <v>305</v>
      </c>
      <c r="C152" s="370"/>
      <c r="D152" s="2463"/>
      <c r="E152" s="2205"/>
      <c r="F152" s="2384" t="str">
        <f>INDEX(PT_DIFFERENTIATION_VTAR,MATCH(A152,PT_DIFFERENTIATION_VTAR_ID,0))</f>
        <v>Тариф на подключение (технологическое присоединение) к централизованной системе водоотведения</v>
      </c>
      <c r="G152" s="2428" t="str">
        <f>INDEX(PT_DIFFERENTIATION_NTAR,MATCH(B152,PT_DIFFERENTIATION_NTAR_ID,0))</f>
        <v/>
      </c>
      <c r="H152" s="1863"/>
      <c r="I152" s="1740"/>
      <c r="J152" s="1774"/>
      <c r="K152" s="1779"/>
      <c r="L152" s="1863" t="s">
        <v>335</v>
      </c>
      <c r="M152" s="342"/>
      <c r="N152" s="335"/>
      <c r="O152" s="1625"/>
      <c r="P152" s="1625"/>
      <c r="AH152" s="1632">
        <v>0</v>
      </c>
    </row>
    <row s="1636" customFormat="1" customHeight="1" ht="18.75" hidden="1">
      <c r="A153" s="1781"/>
      <c r="B153" s="1781"/>
      <c r="C153" s="370" t="s">
        <v>1197</v>
      </c>
      <c r="D153" s="2463"/>
      <c r="E153" s="2205"/>
      <c r="F153" s="2384"/>
      <c r="G153" s="2428"/>
      <c r="H153" s="1501"/>
      <c r="I153" s="652" t="s">
        <v>1196</v>
      </c>
      <c r="J153" s="572"/>
      <c r="K153" s="1501"/>
      <c r="L153" s="215"/>
      <c r="M153" s="342"/>
      <c r="N153" s="335"/>
      <c r="O153" s="1625"/>
      <c r="P153" s="1625"/>
      <c r="AH153" s="1632">
        <v>0</v>
      </c>
    </row>
    <row s="1636" customFormat="1" customHeight="1" ht="1.05">
      <c r="A154" s="1781"/>
      <c r="B154" s="1781"/>
      <c r="C154" s="370" t="s">
        <v>1204</v>
      </c>
      <c r="D154" s="2463"/>
      <c r="E154" s="2205"/>
      <c r="F154" s="2384"/>
      <c r="G154" s="401"/>
      <c r="H154" s="1501"/>
      <c r="I154" s="652"/>
      <c r="J154" s="572"/>
      <c r="K154" s="1501"/>
      <c r="L154" s="215"/>
      <c r="M154" s="342"/>
      <c r="N154" s="335"/>
      <c r="O154" s="1625"/>
      <c r="P154" s="1625"/>
      <c r="AH154" s="1632">
        <v>1</v>
      </c>
    </row>
    <row customHeight="1" ht="19.95">
      <c r="A155" s="1781"/>
      <c r="B155" s="1781"/>
      <c r="D155" s="377"/>
      <c r="E155" s="148" t="s">
        <v>95</v>
      </c>
      <c r="F155"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1"/>
      <c r="H155" s="2461"/>
      <c r="I155" s="2461"/>
      <c r="J155" s="2461"/>
      <c r="K155" s="2461"/>
      <c r="L155" s="2461"/>
      <c r="M155" s="298"/>
      <c r="N155" s="335"/>
      <c r="AH155" s="375">
        <v>19</v>
      </c>
    </row>
    <row s="1636" customFormat="1" customHeight="1" ht="60.75" hidden="1">
      <c r="A156" s="1781" t="s">
        <v>159</v>
      </c>
      <c r="B156" s="1781" t="s">
        <v>160</v>
      </c>
      <c r="C156" s="370"/>
      <c r="D156" s="2463"/>
      <c r="E156" s="2205"/>
      <c r="F156" s="2384"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8" t="str">
        <f>INDEX(PT_DIFFERENTIATION_NTAR,MATCH(B156,PT_DIFFERENTIATION_NTAR_ID,0))</f>
        <v/>
      </c>
      <c r="H156" s="1863"/>
      <c r="I156" s="1740"/>
      <c r="J156" s="1774"/>
      <c r="K156" s="1779"/>
      <c r="L156" s="1863" t="s">
        <v>335</v>
      </c>
      <c r="M15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5"/>
      <c r="O156" s="1625"/>
      <c r="P156" s="1625"/>
      <c r="AH156" s="1632">
        <v>0</v>
      </c>
    </row>
    <row s="1636" customFormat="1" customHeight="1" ht="18.75" hidden="1">
      <c r="A157" s="1781"/>
      <c r="B157" s="1781"/>
      <c r="C157" s="370" t="s">
        <v>1197</v>
      </c>
      <c r="D157" s="2463"/>
      <c r="E157" s="2205"/>
      <c r="F157" s="2384"/>
      <c r="G157" s="2428"/>
      <c r="H157" s="1501"/>
      <c r="I157" s="652" t="s">
        <v>1196</v>
      </c>
      <c r="J157" s="572"/>
      <c r="K157" s="1501"/>
      <c r="L157" s="215"/>
      <c r="M157" s="2171"/>
      <c r="N157" s="335"/>
      <c r="O157" s="1625"/>
      <c r="P157" s="1625"/>
      <c r="AH157" s="1632">
        <v>0</v>
      </c>
    </row>
    <row s="1636" customFormat="1" customHeight="1" ht="0.75" hidden="1">
      <c r="A158" s="1781"/>
      <c r="B158" s="1781"/>
      <c r="C158" s="370" t="s">
        <v>1204</v>
      </c>
      <c r="D158" s="2463"/>
      <c r="E158" s="2205"/>
      <c r="F158" s="2384"/>
      <c r="G158" s="401"/>
      <c r="H158" s="1501"/>
      <c r="I158" s="652"/>
      <c r="J158" s="572"/>
      <c r="K158" s="1501"/>
      <c r="L158" s="215"/>
      <c r="M158" s="2171"/>
      <c r="N158" s="335"/>
      <c r="O158" s="1625"/>
      <c r="P158" s="1625"/>
      <c r="AH158" s="1632">
        <v>0</v>
      </c>
    </row>
    <row s="1636" customFormat="1" customHeight="1" ht="45" hidden="1">
      <c r="A159" s="1781" t="s">
        <v>165</v>
      </c>
      <c r="B159" s="1781" t="s">
        <v>166</v>
      </c>
      <c r="C159" s="370"/>
      <c r="D159" s="2463"/>
      <c r="E159" s="2205"/>
      <c r="F159" s="2384"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428" t="str">
        <f>INDEX(PT_DIFFERENTIATION_NTAR,MATCH(B159,PT_DIFFERENTIATION_NTAR_ID,0))</f>
        <v/>
      </c>
      <c r="H159" s="1863"/>
      <c r="I159" s="1740"/>
      <c r="J159" s="1774"/>
      <c r="K159" s="1779"/>
      <c r="L159" s="1863" t="s">
        <v>335</v>
      </c>
      <c r="M159" s="2172"/>
      <c r="N159" s="335"/>
      <c r="O159" s="1625"/>
      <c r="P159" s="1625"/>
      <c r="AH159" s="1632">
        <v>0</v>
      </c>
    </row>
    <row s="1636" customFormat="1" customHeight="1" ht="18.75" hidden="1">
      <c r="A160" s="1781"/>
      <c r="B160" s="1781"/>
      <c r="C160" s="370" t="s">
        <v>1197</v>
      </c>
      <c r="D160" s="2463"/>
      <c r="E160" s="2205"/>
      <c r="F160" s="2384"/>
      <c r="G160" s="2428"/>
      <c r="H160" s="1501"/>
      <c r="I160" s="652" t="s">
        <v>1196</v>
      </c>
      <c r="J160" s="572"/>
      <c r="K160" s="1501"/>
      <c r="L160" s="215"/>
      <c r="M160" s="1862"/>
      <c r="N160" s="335"/>
      <c r="O160" s="1625"/>
      <c r="P160" s="1625"/>
      <c r="AH160" s="1632">
        <v>0</v>
      </c>
    </row>
    <row s="1636" customFormat="1" customHeight="1" ht="0.75" hidden="1">
      <c r="A161" s="1781"/>
      <c r="B161" s="1781"/>
      <c r="C161" s="370" t="s">
        <v>1204</v>
      </c>
      <c r="D161" s="2463"/>
      <c r="E161" s="2205"/>
      <c r="F161" s="2384"/>
      <c r="G161" s="401"/>
      <c r="H161" s="1501"/>
      <c r="I161" s="652"/>
      <c r="J161" s="572"/>
      <c r="K161" s="1501"/>
      <c r="L161" s="215"/>
      <c r="M161" s="342"/>
      <c r="N161" s="335"/>
      <c r="O161" s="1625"/>
      <c r="P161" s="1625"/>
      <c r="AH161" s="1632">
        <v>0</v>
      </c>
    </row>
    <row s="1636" customFormat="1" customHeight="1" ht="45" hidden="1">
      <c r="A162" s="1781" t="s">
        <v>171</v>
      </c>
      <c r="B162" s="1781" t="s">
        <v>172</v>
      </c>
      <c r="C162" s="370"/>
      <c r="D162" s="2463"/>
      <c r="E162" s="2205"/>
      <c r="F162" s="2384"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28" t="str">
        <f>INDEX(PT_DIFFERENTIATION_NTAR,MATCH(B162,PT_DIFFERENTIATION_NTAR_ID,0))</f>
        <v/>
      </c>
      <c r="H162" s="1863"/>
      <c r="I162" s="1740"/>
      <c r="J162" s="1774"/>
      <c r="K162" s="1779"/>
      <c r="L162" s="1863" t="s">
        <v>335</v>
      </c>
      <c r="M162" s="342"/>
      <c r="N162" s="335"/>
      <c r="O162" s="1625"/>
      <c r="P162" s="1625"/>
      <c r="AH162" s="1632">
        <v>0</v>
      </c>
    </row>
    <row s="1636" customFormat="1" customHeight="1" ht="18.75" hidden="1">
      <c r="A163" s="1781"/>
      <c r="B163" s="1781"/>
      <c r="C163" s="370" t="s">
        <v>1197</v>
      </c>
      <c r="D163" s="2463"/>
      <c r="E163" s="2205"/>
      <c r="F163" s="2384"/>
      <c r="G163" s="2428"/>
      <c r="H163" s="1501"/>
      <c r="I163" s="652" t="s">
        <v>1196</v>
      </c>
      <c r="J163" s="572"/>
      <c r="K163" s="1501"/>
      <c r="L163" s="215"/>
      <c r="M163" s="342"/>
      <c r="N163" s="335"/>
      <c r="O163" s="1625"/>
      <c r="P163" s="1625"/>
      <c r="AH163" s="1632">
        <v>0</v>
      </c>
    </row>
    <row s="1636" customFormat="1" customHeight="1" ht="0.75" hidden="1">
      <c r="A164" s="1781"/>
      <c r="B164" s="1781"/>
      <c r="C164" s="370" t="s">
        <v>1204</v>
      </c>
      <c r="D164" s="2463"/>
      <c r="E164" s="2205"/>
      <c r="F164" s="2384"/>
      <c r="G164" s="401"/>
      <c r="H164" s="1501"/>
      <c r="I164" s="652"/>
      <c r="J164" s="572"/>
      <c r="K164" s="1501"/>
      <c r="L164" s="215"/>
      <c r="M164" s="342"/>
      <c r="N164" s="335"/>
      <c r="O164" s="1625"/>
      <c r="P164" s="1625"/>
      <c r="AH164" s="1632">
        <v>0</v>
      </c>
    </row>
    <row s="1636" customFormat="1" customHeight="1" ht="45" hidden="1">
      <c r="A165" s="1781" t="s">
        <v>181</v>
      </c>
      <c r="B165" s="1781" t="s">
        <v>182</v>
      </c>
      <c r="C165" s="370"/>
      <c r="D165" s="2463"/>
      <c r="E165" s="2205"/>
      <c r="F165" s="2384"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28" t="str">
        <f>INDEX(PT_DIFFERENTIATION_NTAR,MATCH(B165,PT_DIFFERENTIATION_NTAR_ID,0))</f>
        <v>Тарифы на горячую воду в открытых системах теплоснабжения (горячее водоснабжение), поставляемую группе потребителей "потребители (кроме населения)"</v>
      </c>
      <c r="H165" s="1863"/>
      <c r="I165" s="1740"/>
      <c r="J165" s="1774"/>
      <c r="K165" s="1779"/>
      <c r="L165" s="1863" t="s">
        <v>335</v>
      </c>
      <c r="M165" s="342"/>
      <c r="N165" s="335"/>
      <c r="O165" s="1625"/>
      <c r="P165" s="1625"/>
      <c r="AH165" s="1632">
        <v>0</v>
      </c>
    </row>
    <row s="1636" customFormat="1" customHeight="1" ht="18.75" hidden="1">
      <c r="A166" s="1781"/>
      <c r="B166" s="1781"/>
      <c r="C166" s="370" t="s">
        <v>1197</v>
      </c>
      <c r="D166" s="2463"/>
      <c r="E166" s="2205"/>
      <c r="F166" s="2384"/>
      <c r="G166" s="2428"/>
      <c r="H166" s="1501"/>
      <c r="I166" s="652" t="s">
        <v>1196</v>
      </c>
      <c r="J166" s="572"/>
      <c r="K166" s="1501"/>
      <c r="L166" s="215"/>
      <c r="M166" s="342"/>
      <c r="N166" s="335"/>
      <c r="O166" s="1625"/>
      <c r="P166" s="1625"/>
      <c r="AH166" s="1632">
        <v>0</v>
      </c>
    </row>
    <row s="1636" customFormat="1" customHeight="1" ht="18.75">
      <c r="A167" s="1824" t="s">
        <v>181</v>
      </c>
      <c r="B167" s="1824" t="s">
        <v>194</v>
      </c>
      <c r="C167" s="1688"/>
      <c r="D167" s="345"/>
      <c r="E167" s="1032"/>
      <c r="F167" s="1032"/>
      <c r="G167" s="2428" t="str">
        <f>INDEX(PT_DIFFERENTIATION_NTAR,MATCH(B167,PT_DIFFERENTIATION_NTAR_ID,0))</f>
        <v>Тарифы на горячую воду в открытых системах теплоснабжения (горячее водоснабжение), поставляемую группе потребителей "население"</v>
      </c>
      <c r="H167" s="2272"/>
      <c r="I167" s="1740"/>
      <c r="J167" s="1774"/>
      <c r="K167" s="1779"/>
      <c r="L167" s="2272" t="s">
        <v>335</v>
      </c>
      <c r="M167" s="2319"/>
      <c r="N167" s="619"/>
      <c r="O167" s="1625"/>
      <c r="P167" s="1625"/>
      <c r="Q167" s="1636"/>
      <c r="R167" s="1636"/>
      <c r="S167" s="1636"/>
      <c r="T167" s="1636"/>
      <c r="U167" s="1636"/>
      <c r="V167" s="1636"/>
      <c r="W167" s="1636"/>
      <c r="X167" s="1636"/>
      <c r="Y167" s="1636"/>
      <c r="Z167" s="1636"/>
      <c r="AA167" s="1636"/>
      <c r="AB167" s="1636"/>
      <c r="AC167" s="1636"/>
      <c r="AD167" s="1636"/>
      <c r="AE167" s="1636"/>
      <c r="AF167" s="1636"/>
      <c r="AG167" s="1636"/>
      <c r="AH167" s="1636">
        <v>0</v>
      </c>
    </row>
    <row s="1636" customFormat="1" customHeight="1" ht="18.75">
      <c r="A168" s="1824"/>
      <c r="B168" s="1824"/>
      <c r="C168" s="1688" t="s">
        <v>1197</v>
      </c>
      <c r="D168" s="345"/>
      <c r="E168" s="1032"/>
      <c r="F168" s="1032"/>
      <c r="G168" s="2428"/>
      <c r="H168" s="3977"/>
      <c r="I168" s="3978" t="s">
        <v>1196</v>
      </c>
      <c r="J168" s="3979"/>
      <c r="K168" s="3980"/>
      <c r="L168" s="3981"/>
      <c r="M168" s="2319"/>
      <c r="N168" s="619"/>
      <c r="O168" s="1625"/>
      <c r="P168" s="1625"/>
      <c r="Q168" s="1636"/>
      <c r="R168" s="1636"/>
      <c r="S168" s="1636"/>
      <c r="T168" s="1636"/>
      <c r="U168" s="1636"/>
      <c r="V168" s="1636"/>
      <c r="W168" s="1636"/>
      <c r="X168" s="1636"/>
      <c r="Y168" s="1636"/>
      <c r="Z168" s="1636"/>
      <c r="AA168" s="1636"/>
      <c r="AB168" s="1636"/>
      <c r="AC168" s="1636"/>
      <c r="AD168" s="1636"/>
      <c r="AE168" s="1636"/>
      <c r="AF168" s="1636"/>
      <c r="AG168" s="1636"/>
      <c r="AH168" s="1636">
        <v>0</v>
      </c>
    </row>
    <row s="1636" customFormat="1" customHeight="1" ht="18.75">
      <c r="A169" s="1824" t="s">
        <v>181</v>
      </c>
      <c r="B169" s="1824" t="s">
        <v>202</v>
      </c>
      <c r="C169" s="1688"/>
      <c r="D169" s="345"/>
      <c r="E169" s="1032"/>
      <c r="F169" s="1032"/>
      <c r="G169" s="2428" t="str">
        <f>INDEX(PT_DIFFERENTIATION_NTAR,MATCH(B169,PT_DIFFERENTIATION_NTAR_ID,0))</f>
        <v>Тарифы на горячую воду в открытых системах теплоснабжения (горячее водоснабжение), поставляемую потребителям</v>
      </c>
      <c r="H169" s="2272"/>
      <c r="I169" s="1740"/>
      <c r="J169" s="1774"/>
      <c r="K169" s="1779"/>
      <c r="L169" s="2272" t="s">
        <v>335</v>
      </c>
      <c r="M169" s="2319"/>
      <c r="N169" s="619"/>
      <c r="O169" s="1625"/>
      <c r="P169" s="1625"/>
      <c r="Q169" s="1636"/>
      <c r="R169" s="1636"/>
      <c r="S169" s="1636"/>
      <c r="T169" s="1636"/>
      <c r="U169" s="1636"/>
      <c r="V169" s="1636"/>
      <c r="W169" s="1636"/>
      <c r="X169" s="1636"/>
      <c r="Y169" s="1636"/>
      <c r="Z169" s="1636"/>
      <c r="AA169" s="1636"/>
      <c r="AB169" s="1636"/>
      <c r="AC169" s="1636"/>
      <c r="AD169" s="1636"/>
      <c r="AE169" s="1636"/>
      <c r="AF169" s="1636"/>
      <c r="AG169" s="1636"/>
      <c r="AH169" s="1636">
        <v>0</v>
      </c>
    </row>
    <row s="1636" customFormat="1" customHeight="1" ht="18.75">
      <c r="A170" s="1824"/>
      <c r="B170" s="1824"/>
      <c r="C170" s="1688" t="s">
        <v>1197</v>
      </c>
      <c r="D170" s="345"/>
      <c r="E170" s="1032"/>
      <c r="F170" s="1032"/>
      <c r="G170" s="2428"/>
      <c r="H170" s="3982"/>
      <c r="I170" s="3983" t="s">
        <v>1196</v>
      </c>
      <c r="J170" s="3984"/>
      <c r="K170" s="3985"/>
      <c r="L170" s="3986"/>
      <c r="M170" s="2319"/>
      <c r="N170" s="619"/>
      <c r="O170" s="1625"/>
      <c r="P170" s="1625"/>
      <c r="Q170" s="1636"/>
      <c r="R170" s="1636"/>
      <c r="S170" s="1636"/>
      <c r="T170" s="1636"/>
      <c r="U170" s="1636"/>
      <c r="V170" s="1636"/>
      <c r="W170" s="1636"/>
      <c r="X170" s="1636"/>
      <c r="Y170" s="1636"/>
      <c r="Z170" s="1636"/>
      <c r="AA170" s="1636"/>
      <c r="AB170" s="1636"/>
      <c r="AC170" s="1636"/>
      <c r="AD170" s="1636"/>
      <c r="AE170" s="1636"/>
      <c r="AF170" s="1636"/>
      <c r="AG170" s="1636"/>
      <c r="AH170" s="1636">
        <v>0</v>
      </c>
    </row>
    <row s="1636" customFormat="1" customHeight="1" ht="0.75" hidden="1">
      <c r="A171" s="1781"/>
      <c r="B171" s="1781"/>
      <c r="C171" s="370" t="s">
        <v>1204</v>
      </c>
      <c r="D171" s="2463"/>
      <c r="E171" s="2205"/>
      <c r="F171" s="2384"/>
      <c r="G171" s="401"/>
      <c r="H171" s="1501"/>
      <c r="I171" s="652"/>
      <c r="J171" s="572"/>
      <c r="K171" s="1501"/>
      <c r="L171" s="215"/>
      <c r="M171" s="342"/>
      <c r="N171" s="335"/>
      <c r="O171" s="1625"/>
      <c r="P171" s="1625"/>
      <c r="AH171" s="1632">
        <v>0</v>
      </c>
    </row>
    <row s="1636" customFormat="1" customHeight="1" ht="18.75" hidden="1">
      <c r="A172" s="1781" t="s">
        <v>210</v>
      </c>
      <c r="B172" s="1781" t="s">
        <v>211</v>
      </c>
      <c r="C172" s="370"/>
      <c r="D172" s="2463"/>
      <c r="E172" s="2205"/>
      <c r="F172" s="2384" t="str">
        <f>INDEX(PT_DIFFERENTIATION_VTAR,MATCH(A172,PT_DIFFERENTIATION_VTAR_ID,0))</f>
        <v>Тарифы на услуги по передаче тепловой энергии</v>
      </c>
      <c r="G172" s="2428" t="str">
        <f>INDEX(PT_DIFFERENTIATION_NTAR,MATCH(B172,PT_DIFFERENTIATION_NTAR_ID,0))</f>
        <v/>
      </c>
      <c r="H172" s="1863"/>
      <c r="I172" s="1740"/>
      <c r="J172" s="1774"/>
      <c r="K172" s="1779"/>
      <c r="L172" s="1863" t="s">
        <v>335</v>
      </c>
      <c r="M172" s="342"/>
      <c r="N172" s="335"/>
      <c r="O172" s="1625"/>
      <c r="P172" s="1625"/>
      <c r="AH172" s="1632">
        <v>0</v>
      </c>
    </row>
    <row s="1636" customFormat="1" customHeight="1" ht="18.75" hidden="1">
      <c r="A173" s="1781"/>
      <c r="B173" s="1781"/>
      <c r="C173" s="370" t="s">
        <v>1197</v>
      </c>
      <c r="D173" s="2463"/>
      <c r="E173" s="2205"/>
      <c r="F173" s="2384"/>
      <c r="G173" s="2428"/>
      <c r="H173" s="1501"/>
      <c r="I173" s="652" t="s">
        <v>1196</v>
      </c>
      <c r="J173" s="572"/>
      <c r="K173" s="1501"/>
      <c r="L173" s="215"/>
      <c r="M173" s="342"/>
      <c r="N173" s="335"/>
      <c r="O173" s="1625"/>
      <c r="P173" s="1625"/>
      <c r="AH173" s="1632">
        <v>0</v>
      </c>
    </row>
    <row s="1636" customFormat="1" customHeight="1" ht="0.75" hidden="1">
      <c r="A174" s="1781"/>
      <c r="B174" s="1781"/>
      <c r="C174" s="370" t="s">
        <v>1204</v>
      </c>
      <c r="D174" s="2463"/>
      <c r="E174" s="2205"/>
      <c r="F174" s="2384"/>
      <c r="G174" s="401"/>
      <c r="H174" s="1501"/>
      <c r="I174" s="652"/>
      <c r="J174" s="572"/>
      <c r="K174" s="1501"/>
      <c r="L174" s="215"/>
      <c r="M174" s="342"/>
      <c r="N174" s="335"/>
      <c r="O174" s="1625"/>
      <c r="P174" s="1625"/>
      <c r="AH174" s="1632">
        <v>0</v>
      </c>
    </row>
    <row s="1636" customFormat="1" customHeight="1" ht="18.75" hidden="1">
      <c r="A175" s="1781" t="s">
        <v>216</v>
      </c>
      <c r="B175" s="1781" t="s">
        <v>217</v>
      </c>
      <c r="C175" s="370"/>
      <c r="D175" s="2463"/>
      <c r="E175" s="2205"/>
      <c r="F175" s="2384" t="str">
        <f>INDEX(PT_DIFFERENTIATION_VTAR,MATCH(A175,PT_DIFFERENTIATION_VTAR_ID,0))</f>
        <v>Тарифы на услуги по передаче теплоносителя</v>
      </c>
      <c r="G175" s="2428" t="str">
        <f>INDEX(PT_DIFFERENTIATION_NTAR,MATCH(B175,PT_DIFFERENTIATION_NTAR_ID,0))</f>
        <v/>
      </c>
      <c r="H175" s="1863"/>
      <c r="I175" s="1740"/>
      <c r="J175" s="1774"/>
      <c r="K175" s="1779"/>
      <c r="L175" s="1863" t="s">
        <v>335</v>
      </c>
      <c r="M175" s="342"/>
      <c r="N175" s="335"/>
      <c r="O175" s="1625"/>
      <c r="P175" s="1625"/>
      <c r="AH175" s="1632">
        <v>0</v>
      </c>
    </row>
    <row s="1636" customFormat="1" customHeight="1" ht="18.75" hidden="1">
      <c r="A176" s="1781"/>
      <c r="B176" s="1781"/>
      <c r="C176" s="370" t="s">
        <v>1197</v>
      </c>
      <c r="D176" s="2463"/>
      <c r="E176" s="2205"/>
      <c r="F176" s="2384"/>
      <c r="G176" s="2428"/>
      <c r="H176" s="1501"/>
      <c r="I176" s="652" t="s">
        <v>1196</v>
      </c>
      <c r="J176" s="572"/>
      <c r="K176" s="1501"/>
      <c r="L176" s="215"/>
      <c r="M176" s="342"/>
      <c r="N176" s="335"/>
      <c r="O176" s="1625"/>
      <c r="P176" s="1625"/>
      <c r="AH176" s="1632">
        <v>0</v>
      </c>
    </row>
    <row s="1636" customFormat="1" customHeight="1" ht="0.75" hidden="1">
      <c r="A177" s="1781"/>
      <c r="B177" s="1781"/>
      <c r="C177" s="370" t="s">
        <v>1204</v>
      </c>
      <c r="D177" s="2463"/>
      <c r="E177" s="2205"/>
      <c r="F177" s="2384"/>
      <c r="G177" s="401"/>
      <c r="H177" s="1501"/>
      <c r="I177" s="652"/>
      <c r="J177" s="572"/>
      <c r="K177" s="1501"/>
      <c r="L177" s="215"/>
      <c r="M177" s="342"/>
      <c r="N177" s="335"/>
      <c r="O177" s="1625"/>
      <c r="P177" s="1625"/>
      <c r="AH177" s="1632">
        <v>0</v>
      </c>
    </row>
    <row s="1636" customFormat="1" customHeight="1" ht="18.75" hidden="1">
      <c r="A178" s="1781" t="s">
        <v>222</v>
      </c>
      <c r="B178" s="1781" t="s">
        <v>223</v>
      </c>
      <c r="C178" s="370"/>
      <c r="D178" s="2463"/>
      <c r="E178" s="2205"/>
      <c r="F178" s="2384"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28" t="str">
        <f>INDEX(PT_DIFFERENTIATION_NTAR,MATCH(B178,PT_DIFFERENTIATION_NTAR_ID,0))</f>
        <v/>
      </c>
      <c r="H178" s="1863"/>
      <c r="I178" s="1740"/>
      <c r="J178" s="1774"/>
      <c r="K178" s="1779"/>
      <c r="L178" s="1863" t="s">
        <v>335</v>
      </c>
      <c r="M178" s="342"/>
      <c r="N178" s="335"/>
      <c r="O178" s="1625"/>
      <c r="P178" s="1625"/>
      <c r="AH178" s="1632">
        <v>0</v>
      </c>
    </row>
    <row s="1636" customFormat="1" customHeight="1" ht="18.75" hidden="1">
      <c r="A179" s="1781"/>
      <c r="B179" s="1781"/>
      <c r="C179" s="370" t="s">
        <v>1197</v>
      </c>
      <c r="D179" s="2463"/>
      <c r="E179" s="2205"/>
      <c r="F179" s="2384"/>
      <c r="G179" s="2428"/>
      <c r="H179" s="1501"/>
      <c r="I179" s="652" t="s">
        <v>1196</v>
      </c>
      <c r="J179" s="572"/>
      <c r="K179" s="1501"/>
      <c r="L179" s="215"/>
      <c r="M179" s="342"/>
      <c r="N179" s="335"/>
      <c r="O179" s="1625"/>
      <c r="P179" s="1625"/>
      <c r="AH179" s="1632">
        <v>0</v>
      </c>
    </row>
    <row s="1636" customFormat="1" customHeight="1" ht="0.75" hidden="1">
      <c r="A180" s="1781"/>
      <c r="B180" s="1781"/>
      <c r="C180" s="370" t="s">
        <v>1204</v>
      </c>
      <c r="D180" s="2463"/>
      <c r="E180" s="2205"/>
      <c r="F180" s="2384"/>
      <c r="G180" s="401"/>
      <c r="H180" s="1501"/>
      <c r="I180" s="652"/>
      <c r="J180" s="572"/>
      <c r="K180" s="1501"/>
      <c r="L180" s="215"/>
      <c r="M180" s="342"/>
      <c r="N180" s="335"/>
      <c r="O180" s="1625"/>
      <c r="P180" s="1625"/>
      <c r="AH180" s="1632">
        <v>0</v>
      </c>
    </row>
    <row s="1636" customFormat="1" customHeight="1" ht="18.75" hidden="1">
      <c r="A181" s="1781" t="s">
        <v>228</v>
      </c>
      <c r="B181" s="1781" t="s">
        <v>229</v>
      </c>
      <c r="C181" s="370"/>
      <c r="D181" s="2463"/>
      <c r="E181" s="2205"/>
      <c r="F181" s="2384" t="str">
        <f>INDEX(PT_DIFFERENTIATION_VTAR,MATCH(A181,PT_DIFFERENTIATION_VTAR_ID,0))</f>
        <v>Плата за подключение (технологическое присоединение) к системе теплоснабжения</v>
      </c>
      <c r="G181" s="2428" t="str">
        <f>INDEX(PT_DIFFERENTIATION_NTAR,MATCH(B181,PT_DIFFERENTIATION_NTAR_ID,0))</f>
        <v/>
      </c>
      <c r="H181" s="1863"/>
      <c r="I181" s="1740"/>
      <c r="J181" s="1774"/>
      <c r="K181" s="1779"/>
      <c r="L181" s="1863" t="s">
        <v>335</v>
      </c>
      <c r="M181" s="342"/>
      <c r="N181" s="335"/>
      <c r="O181" s="1625"/>
      <c r="P181" s="1625"/>
      <c r="AH181" s="1632">
        <v>0</v>
      </c>
    </row>
    <row s="1636" customFormat="1" customHeight="1" ht="18.75" hidden="1">
      <c r="A182" s="1781"/>
      <c r="B182" s="1781"/>
      <c r="C182" s="370" t="s">
        <v>1197</v>
      </c>
      <c r="D182" s="2463"/>
      <c r="E182" s="2205"/>
      <c r="F182" s="2384"/>
      <c r="G182" s="2428"/>
      <c r="H182" s="1501"/>
      <c r="I182" s="652" t="s">
        <v>1196</v>
      </c>
      <c r="J182" s="572"/>
      <c r="K182" s="1501"/>
      <c r="L182" s="215"/>
      <c r="M182" s="342"/>
      <c r="N182" s="335"/>
      <c r="O182" s="1625"/>
      <c r="P182" s="1625"/>
      <c r="AH182" s="1632">
        <v>0</v>
      </c>
    </row>
    <row s="1636" customFormat="1" customHeight="1" ht="0.75" hidden="1">
      <c r="A183" s="1781"/>
      <c r="B183" s="1781"/>
      <c r="C183" s="370" t="s">
        <v>1204</v>
      </c>
      <c r="D183" s="2463"/>
      <c r="E183" s="2205"/>
      <c r="F183" s="2384"/>
      <c r="G183" s="401"/>
      <c r="H183" s="1501"/>
      <c r="I183" s="652"/>
      <c r="J183" s="572"/>
      <c r="K183" s="1501"/>
      <c r="L183" s="215"/>
      <c r="M183" s="342"/>
      <c r="N183" s="335"/>
      <c r="O183" s="1625"/>
      <c r="P183" s="1625"/>
      <c r="AH183" s="1632">
        <v>0</v>
      </c>
    </row>
    <row s="1636" customFormat="1" customHeight="1" ht="18.75" hidden="1">
      <c r="A184" s="1781" t="s">
        <v>234</v>
      </c>
      <c r="B184" s="1781" t="s">
        <v>235</v>
      </c>
      <c r="C184" s="370"/>
      <c r="D184" s="2463"/>
      <c r="E184" s="2205"/>
      <c r="F184" s="2384" t="str">
        <f>INDEX(PT_DIFFERENTIATION_VTAR,MATCH(A184,PT_DIFFERENTIATION_VTAR_ID,0))</f>
        <v>Плата за подключение (технологическое присоединение) к системе теплоснабжения (индивидуальная)</v>
      </c>
      <c r="G184" s="2428" t="str">
        <f>INDEX(PT_DIFFERENTIATION_NTAR,MATCH(B184,PT_DIFFERENTIATION_NTAR_ID,0))</f>
        <v/>
      </c>
      <c r="H184" s="1990"/>
      <c r="I184" s="1740"/>
      <c r="J184" s="1774"/>
      <c r="K184" s="1779"/>
      <c r="L184" s="1990" t="s">
        <v>335</v>
      </c>
      <c r="M184" s="342"/>
      <c r="N184" s="335"/>
      <c r="O184" s="1625"/>
      <c r="P184" s="1625"/>
      <c r="AH184" s="1632">
        <v>0</v>
      </c>
    </row>
    <row s="1636" customFormat="1" customHeight="1" ht="18.75" hidden="1">
      <c r="A185" s="1781"/>
      <c r="B185" s="1781"/>
      <c r="C185" s="370" t="s">
        <v>1197</v>
      </c>
      <c r="D185" s="2463"/>
      <c r="E185" s="2205"/>
      <c r="F185" s="2384"/>
      <c r="G185" s="2428"/>
      <c r="H185" s="1501"/>
      <c r="I185" s="652" t="s">
        <v>1196</v>
      </c>
      <c r="J185" s="572"/>
      <c r="K185" s="1501"/>
      <c r="L185" s="215"/>
      <c r="M185" s="342"/>
      <c r="N185" s="335"/>
      <c r="O185" s="1625"/>
      <c r="P185" s="1625"/>
      <c r="AH185" s="1632">
        <v>0</v>
      </c>
    </row>
    <row s="1636" customFormat="1" customHeight="1" ht="0.75" hidden="1">
      <c r="A186" s="1781"/>
      <c r="B186" s="1781"/>
      <c r="C186" s="370" t="s">
        <v>1204</v>
      </c>
      <c r="D186" s="2463"/>
      <c r="E186" s="2205"/>
      <c r="F186" s="2384"/>
      <c r="G186" s="401"/>
      <c r="H186" s="1501"/>
      <c r="I186" s="652"/>
      <c r="J186" s="572"/>
      <c r="K186" s="1501"/>
      <c r="L186" s="215"/>
      <c r="M186" s="342"/>
      <c r="N186" s="335"/>
      <c r="O186" s="1625"/>
      <c r="P186" s="1625"/>
      <c r="AH186" s="1632">
        <v>0</v>
      </c>
    </row>
    <row s="1636" customFormat="1" customHeight="1" ht="18.75" hidden="1">
      <c r="A187" s="1781" t="s">
        <v>254</v>
      </c>
      <c r="B187" s="1781" t="s">
        <v>255</v>
      </c>
      <c r="C187" s="370"/>
      <c r="D187" s="2463"/>
      <c r="E187" s="2205"/>
      <c r="F187" s="2384" t="str">
        <f>INDEX(PT_DIFFERENTIATION_VTAR,MATCH(A187,PT_DIFFERENTIATION_VTAR_ID,0))</f>
        <v>Тариф на питьевую воду (питьевое водоснабжение)</v>
      </c>
      <c r="G187" s="2428" t="str">
        <f>INDEX(PT_DIFFERENTIATION_NTAR,MATCH(B187,PT_DIFFERENTIATION_NTAR_ID,0))</f>
        <v/>
      </c>
      <c r="H187" s="1863"/>
      <c r="I187" s="1740"/>
      <c r="J187" s="1774"/>
      <c r="K187" s="1779"/>
      <c r="L187" s="1863" t="s">
        <v>335</v>
      </c>
      <c r="M187" s="342"/>
      <c r="N187" s="335"/>
      <c r="O187" s="1625"/>
      <c r="P187" s="1625"/>
      <c r="AH187" s="1632">
        <v>0</v>
      </c>
    </row>
    <row s="1636" customFormat="1" customHeight="1" ht="18.75" hidden="1">
      <c r="A188" s="1781"/>
      <c r="B188" s="1781"/>
      <c r="C188" s="370" t="s">
        <v>1197</v>
      </c>
      <c r="D188" s="2463"/>
      <c r="E188" s="2205"/>
      <c r="F188" s="2384"/>
      <c r="G188" s="2428"/>
      <c r="H188" s="1501"/>
      <c r="I188" s="652" t="s">
        <v>1196</v>
      </c>
      <c r="J188" s="572"/>
      <c r="K188" s="1501"/>
      <c r="L188" s="215"/>
      <c r="M188" s="342"/>
      <c r="N188" s="335"/>
      <c r="O188" s="1625"/>
      <c r="P188" s="1625"/>
      <c r="AH188" s="1632">
        <v>0</v>
      </c>
    </row>
    <row s="1636" customFormat="1" customHeight="1" ht="0.75" hidden="1">
      <c r="A189" s="1781"/>
      <c r="B189" s="1781"/>
      <c r="C189" s="370" t="s">
        <v>1204</v>
      </c>
      <c r="D189" s="2463"/>
      <c r="E189" s="2205"/>
      <c r="F189" s="2384"/>
      <c r="G189" s="401"/>
      <c r="H189" s="1501"/>
      <c r="I189" s="652"/>
      <c r="J189" s="572"/>
      <c r="K189" s="1501"/>
      <c r="L189" s="215"/>
      <c r="M189" s="342"/>
      <c r="N189" s="335"/>
      <c r="O189" s="1625"/>
      <c r="P189" s="1625"/>
      <c r="AH189" s="1632">
        <v>0</v>
      </c>
    </row>
    <row s="1636" customFormat="1" customHeight="1" ht="18.75" hidden="1">
      <c r="A190" s="1781" t="s">
        <v>259</v>
      </c>
      <c r="B190" s="1781" t="s">
        <v>260</v>
      </c>
      <c r="C190" s="370"/>
      <c r="D190" s="2463"/>
      <c r="E190" s="2205"/>
      <c r="F190" s="2384" t="str">
        <f>INDEX(PT_DIFFERENTIATION_VTAR,MATCH(A190,PT_DIFFERENTIATION_VTAR_ID,0))</f>
        <v>Тариф на техническую воду</v>
      </c>
      <c r="G190" s="2428" t="str">
        <f>INDEX(PT_DIFFERENTIATION_NTAR,MATCH(B190,PT_DIFFERENTIATION_NTAR_ID,0))</f>
        <v/>
      </c>
      <c r="H190" s="1863"/>
      <c r="I190" s="1740"/>
      <c r="J190" s="1774"/>
      <c r="K190" s="1779"/>
      <c r="L190" s="1863" t="s">
        <v>335</v>
      </c>
      <c r="M190" s="342"/>
      <c r="N190" s="335"/>
      <c r="O190" s="1625"/>
      <c r="P190" s="1625"/>
      <c r="AH190" s="1632">
        <v>0</v>
      </c>
    </row>
    <row s="1636" customFormat="1" customHeight="1" ht="18.75" hidden="1">
      <c r="A191" s="1781"/>
      <c r="B191" s="1781"/>
      <c r="C191" s="370" t="s">
        <v>1197</v>
      </c>
      <c r="D191" s="2463"/>
      <c r="E191" s="2205"/>
      <c r="F191" s="2384"/>
      <c r="G191" s="2428"/>
      <c r="H191" s="1501"/>
      <c r="I191" s="652" t="s">
        <v>1196</v>
      </c>
      <c r="J191" s="572"/>
      <c r="K191" s="1501"/>
      <c r="L191" s="215"/>
      <c r="M191" s="342"/>
      <c r="N191" s="335"/>
      <c r="O191" s="1625"/>
      <c r="P191" s="1625"/>
      <c r="AH191" s="1632">
        <v>0</v>
      </c>
    </row>
    <row s="1636" customFormat="1" customHeight="1" ht="0.75" hidden="1">
      <c r="A192" s="1781"/>
      <c r="B192" s="1781"/>
      <c r="C192" s="370" t="s">
        <v>1204</v>
      </c>
      <c r="D192" s="2463"/>
      <c r="E192" s="2205"/>
      <c r="F192" s="2384"/>
      <c r="G192" s="401"/>
      <c r="H192" s="1501"/>
      <c r="I192" s="652"/>
      <c r="J192" s="572"/>
      <c r="K192" s="1501"/>
      <c r="L192" s="215"/>
      <c r="M192" s="342"/>
      <c r="N192" s="335"/>
      <c r="O192" s="1625"/>
      <c r="P192" s="1625"/>
      <c r="AH192" s="1632">
        <v>0</v>
      </c>
    </row>
    <row s="1636" customFormat="1" customHeight="1" ht="18.75" hidden="1">
      <c r="A193" s="1781" t="s">
        <v>264</v>
      </c>
      <c r="B193" s="1781" t="s">
        <v>265</v>
      </c>
      <c r="C193" s="370"/>
      <c r="D193" s="2463"/>
      <c r="E193" s="2205"/>
      <c r="F193" s="2384" t="str">
        <f>INDEX(PT_DIFFERENTIATION_VTAR,MATCH(A193,PT_DIFFERENTIATION_VTAR_ID,0))</f>
        <v>Тариф на транспортировку воды</v>
      </c>
      <c r="G193" s="2428" t="str">
        <f>INDEX(PT_DIFFERENTIATION_NTAR,MATCH(B193,PT_DIFFERENTIATION_NTAR_ID,0))</f>
        <v/>
      </c>
      <c r="H193" s="1863"/>
      <c r="I193" s="1740"/>
      <c r="J193" s="1774"/>
      <c r="K193" s="1779"/>
      <c r="L193" s="1863" t="s">
        <v>335</v>
      </c>
      <c r="M193" s="342"/>
      <c r="N193" s="335"/>
      <c r="O193" s="1625"/>
      <c r="P193" s="1625"/>
      <c r="AH193" s="1632">
        <v>0</v>
      </c>
    </row>
    <row s="1636" customFormat="1" customHeight="1" ht="18.75" hidden="1">
      <c r="A194" s="1781"/>
      <c r="B194" s="1781"/>
      <c r="C194" s="370" t="s">
        <v>1197</v>
      </c>
      <c r="D194" s="2463"/>
      <c r="E194" s="2205"/>
      <c r="F194" s="2384"/>
      <c r="G194" s="2428"/>
      <c r="H194" s="1501"/>
      <c r="I194" s="652" t="s">
        <v>1196</v>
      </c>
      <c r="J194" s="572"/>
      <c r="K194" s="1501"/>
      <c r="L194" s="215"/>
      <c r="M194" s="342"/>
      <c r="N194" s="335"/>
      <c r="O194" s="1625"/>
      <c r="P194" s="1625"/>
      <c r="AH194" s="1632">
        <v>0</v>
      </c>
    </row>
    <row s="1636" customFormat="1" customHeight="1" ht="0.75" hidden="1">
      <c r="A195" s="1781"/>
      <c r="B195" s="1781"/>
      <c r="C195" s="370" t="s">
        <v>1204</v>
      </c>
      <c r="D195" s="2463"/>
      <c r="E195" s="2205"/>
      <c r="F195" s="2384"/>
      <c r="G195" s="401"/>
      <c r="H195" s="1501"/>
      <c r="I195" s="652"/>
      <c r="J195" s="572"/>
      <c r="K195" s="1501"/>
      <c r="L195" s="215"/>
      <c r="M195" s="342"/>
      <c r="N195" s="335"/>
      <c r="O195" s="1625"/>
      <c r="P195" s="1625"/>
      <c r="AH195" s="1632">
        <v>0</v>
      </c>
    </row>
    <row s="1636" customFormat="1" customHeight="1" ht="18.75" hidden="1">
      <c r="A196" s="1781" t="s">
        <v>269</v>
      </c>
      <c r="B196" s="1781" t="s">
        <v>270</v>
      </c>
      <c r="C196" s="370"/>
      <c r="D196" s="2463"/>
      <c r="E196" s="2205"/>
      <c r="F196" s="2384" t="str">
        <f>INDEX(PT_DIFFERENTIATION_VTAR,MATCH(A196,PT_DIFFERENTIATION_VTAR_ID,0))</f>
        <v>Тариф на подвоз воды</v>
      </c>
      <c r="G196" s="2428" t="str">
        <f>INDEX(PT_DIFFERENTIATION_NTAR,MATCH(B196,PT_DIFFERENTIATION_NTAR_ID,0))</f>
        <v/>
      </c>
      <c r="H196" s="1863"/>
      <c r="I196" s="1740"/>
      <c r="J196" s="1774"/>
      <c r="K196" s="1779"/>
      <c r="L196" s="1863" t="s">
        <v>335</v>
      </c>
      <c r="M196" s="342"/>
      <c r="N196" s="335"/>
      <c r="O196" s="1625"/>
      <c r="P196" s="1625"/>
      <c r="AH196" s="1632">
        <v>0</v>
      </c>
    </row>
    <row s="1636" customFormat="1" customHeight="1" ht="18.75" hidden="1">
      <c r="A197" s="1781"/>
      <c r="B197" s="1781"/>
      <c r="C197" s="370" t="s">
        <v>1197</v>
      </c>
      <c r="D197" s="2463"/>
      <c r="E197" s="2205"/>
      <c r="F197" s="2384"/>
      <c r="G197" s="2428"/>
      <c r="H197" s="1501"/>
      <c r="I197" s="652" t="s">
        <v>1196</v>
      </c>
      <c r="J197" s="572"/>
      <c r="K197" s="1501"/>
      <c r="L197" s="215"/>
      <c r="M197" s="342"/>
      <c r="N197" s="335"/>
      <c r="O197" s="1625"/>
      <c r="P197" s="1625"/>
      <c r="AH197" s="1632">
        <v>0</v>
      </c>
    </row>
    <row s="1636" customFormat="1" customHeight="1" ht="0.75" hidden="1">
      <c r="A198" s="1781"/>
      <c r="B198" s="1781"/>
      <c r="C198" s="370" t="s">
        <v>1204</v>
      </c>
      <c r="D198" s="2463"/>
      <c r="E198" s="2205"/>
      <c r="F198" s="2384"/>
      <c r="G198" s="401"/>
      <c r="H198" s="1501"/>
      <c r="I198" s="652"/>
      <c r="J198" s="572"/>
      <c r="K198" s="1501"/>
      <c r="L198" s="215"/>
      <c r="M198" s="342"/>
      <c r="N198" s="335"/>
      <c r="O198" s="1625"/>
      <c r="P198" s="1625"/>
      <c r="AH198" s="1632">
        <v>0</v>
      </c>
    </row>
    <row s="1636" customFormat="1" customHeight="1" ht="18.75" hidden="1">
      <c r="A199" s="1781" t="s">
        <v>274</v>
      </c>
      <c r="B199" s="1781" t="s">
        <v>275</v>
      </c>
      <c r="C199" s="370"/>
      <c r="D199" s="2463"/>
      <c r="E199" s="2205"/>
      <c r="F199" s="2384"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8" t="str">
        <f>INDEX(PT_DIFFERENTIATION_NTAR,MATCH(B199,PT_DIFFERENTIATION_NTAR_ID,0))</f>
        <v/>
      </c>
      <c r="H199" s="1863"/>
      <c r="I199" s="1740"/>
      <c r="J199" s="1774"/>
      <c r="K199" s="1779"/>
      <c r="L199" s="1863" t="s">
        <v>335</v>
      </c>
      <c r="M199" s="342"/>
      <c r="N199" s="335"/>
      <c r="O199" s="1625"/>
      <c r="P199" s="1625"/>
      <c r="AH199" s="1632">
        <v>0</v>
      </c>
    </row>
    <row s="1636" customFormat="1" customHeight="1" ht="18.75" hidden="1">
      <c r="A200" s="1781"/>
      <c r="B200" s="1781"/>
      <c r="C200" s="370" t="s">
        <v>1197</v>
      </c>
      <c r="D200" s="2463"/>
      <c r="E200" s="2205"/>
      <c r="F200" s="2384"/>
      <c r="G200" s="2428"/>
      <c r="H200" s="1501"/>
      <c r="I200" s="652" t="s">
        <v>1196</v>
      </c>
      <c r="J200" s="572"/>
      <c r="K200" s="1501"/>
      <c r="L200" s="215"/>
      <c r="M200" s="342"/>
      <c r="N200" s="335"/>
      <c r="O200" s="1625"/>
      <c r="P200" s="1625"/>
      <c r="AH200" s="1632">
        <v>0</v>
      </c>
    </row>
    <row s="1636" customFormat="1" customHeight="1" ht="0.75" hidden="1">
      <c r="A201" s="1781"/>
      <c r="B201" s="1781"/>
      <c r="C201" s="370" t="s">
        <v>1204</v>
      </c>
      <c r="D201" s="2463"/>
      <c r="E201" s="2205"/>
      <c r="F201" s="2384"/>
      <c r="G201" s="401"/>
      <c r="H201" s="1501"/>
      <c r="I201" s="652"/>
      <c r="J201" s="572"/>
      <c r="K201" s="1501"/>
      <c r="L201" s="215"/>
      <c r="M201" s="342"/>
      <c r="N201" s="335"/>
      <c r="O201" s="1625"/>
      <c r="P201" s="1625"/>
      <c r="AH201" s="1632">
        <v>0</v>
      </c>
    </row>
    <row s="1636" customFormat="1" customHeight="1" ht="18.75" hidden="1">
      <c r="A202" s="1781" t="s">
        <v>279</v>
      </c>
      <c r="B202" s="1781" t="s">
        <v>280</v>
      </c>
      <c r="C202" s="370"/>
      <c r="D202" s="2463"/>
      <c r="E202" s="2205"/>
      <c r="F202" s="2384" t="str">
        <f>INDEX(PT_DIFFERENTIATION_VTAR,MATCH(A202,PT_DIFFERENTIATION_VTAR_ID,0))</f>
        <v>Тариф на горячую воду (горячее водоснабжение)</v>
      </c>
      <c r="G202" s="2428" t="str">
        <f>INDEX(PT_DIFFERENTIATION_NTAR,MATCH(B202,PT_DIFFERENTIATION_NTAR_ID,0))</f>
        <v/>
      </c>
      <c r="H202" s="1863"/>
      <c r="I202" s="1740"/>
      <c r="J202" s="1774"/>
      <c r="K202" s="1779"/>
      <c r="L202" s="1863" t="s">
        <v>335</v>
      </c>
      <c r="M202" s="342"/>
      <c r="N202" s="335"/>
      <c r="O202" s="1625"/>
      <c r="P202" s="1625"/>
      <c r="AH202" s="1632">
        <v>0</v>
      </c>
    </row>
    <row s="1636" customFormat="1" customHeight="1" ht="18.75" hidden="1">
      <c r="A203" s="1781"/>
      <c r="B203" s="1781"/>
      <c r="C203" s="370" t="s">
        <v>1197</v>
      </c>
      <c r="D203" s="2463"/>
      <c r="E203" s="2205"/>
      <c r="F203" s="2384"/>
      <c r="G203" s="2428"/>
      <c r="H203" s="1501"/>
      <c r="I203" s="652" t="s">
        <v>1196</v>
      </c>
      <c r="J203" s="572"/>
      <c r="K203" s="1501"/>
      <c r="L203" s="215"/>
      <c r="M203" s="342"/>
      <c r="N203" s="335"/>
      <c r="O203" s="1625"/>
      <c r="P203" s="1625"/>
      <c r="AH203" s="1632">
        <v>0</v>
      </c>
    </row>
    <row s="1636" customFormat="1" customHeight="1" ht="0.75" hidden="1">
      <c r="A204" s="1781"/>
      <c r="B204" s="1781"/>
      <c r="C204" s="370" t="s">
        <v>1204</v>
      </c>
      <c r="D204" s="2463"/>
      <c r="E204" s="2205"/>
      <c r="F204" s="2384"/>
      <c r="G204" s="401"/>
      <c r="H204" s="1501"/>
      <c r="I204" s="652"/>
      <c r="J204" s="572"/>
      <c r="K204" s="1501"/>
      <c r="L204" s="215"/>
      <c r="M204" s="342"/>
      <c r="N204" s="335"/>
      <c r="O204" s="1625"/>
      <c r="P204" s="1625"/>
      <c r="AH204" s="1632">
        <v>0</v>
      </c>
    </row>
    <row s="1636" customFormat="1" customHeight="1" ht="18.75" hidden="1">
      <c r="A205" s="1781" t="s">
        <v>284</v>
      </c>
      <c r="B205" s="1781" t="s">
        <v>285</v>
      </c>
      <c r="C205" s="370"/>
      <c r="D205" s="2463"/>
      <c r="E205" s="2205"/>
      <c r="F205" s="2384" t="str">
        <f>INDEX(PT_DIFFERENTIATION_VTAR,MATCH(A205,PT_DIFFERENTIATION_VTAR_ID,0))</f>
        <v>Тариф на транспортировку горячей воды</v>
      </c>
      <c r="G205" s="2428" t="str">
        <f>INDEX(PT_DIFFERENTIATION_NTAR,MATCH(B205,PT_DIFFERENTIATION_NTAR_ID,0))</f>
        <v/>
      </c>
      <c r="H205" s="1863"/>
      <c r="I205" s="1740"/>
      <c r="J205" s="1774"/>
      <c r="K205" s="1779"/>
      <c r="L205" s="1863" t="s">
        <v>335</v>
      </c>
      <c r="M205" s="342"/>
      <c r="N205" s="335"/>
      <c r="O205" s="1625"/>
      <c r="P205" s="1625"/>
      <c r="AH205" s="1632">
        <v>0</v>
      </c>
    </row>
    <row s="1636" customFormat="1" customHeight="1" ht="18.75" hidden="1">
      <c r="A206" s="1781"/>
      <c r="B206" s="1781"/>
      <c r="C206" s="370" t="s">
        <v>1197</v>
      </c>
      <c r="D206" s="2463"/>
      <c r="E206" s="2205"/>
      <c r="F206" s="2384"/>
      <c r="G206" s="2428"/>
      <c r="H206" s="1501"/>
      <c r="I206" s="652" t="s">
        <v>1196</v>
      </c>
      <c r="J206" s="572"/>
      <c r="K206" s="1501"/>
      <c r="L206" s="215"/>
      <c r="M206" s="342"/>
      <c r="N206" s="335"/>
      <c r="O206" s="1625"/>
      <c r="P206" s="1625"/>
      <c r="AH206" s="1632">
        <v>0</v>
      </c>
    </row>
    <row s="1636" customFormat="1" customHeight="1" ht="0.75" hidden="1">
      <c r="A207" s="1781"/>
      <c r="B207" s="1781"/>
      <c r="C207" s="370" t="s">
        <v>1204</v>
      </c>
      <c r="D207" s="2463"/>
      <c r="E207" s="2205"/>
      <c r="F207" s="2384"/>
      <c r="G207" s="401"/>
      <c r="H207" s="1501"/>
      <c r="I207" s="652"/>
      <c r="J207" s="572"/>
      <c r="K207" s="1501"/>
      <c r="L207" s="215"/>
      <c r="M207" s="342"/>
      <c r="N207" s="335"/>
      <c r="O207" s="1625"/>
      <c r="P207" s="1625"/>
      <c r="AH207" s="1632">
        <v>0</v>
      </c>
    </row>
    <row s="1636" customFormat="1" customHeight="1" ht="18.75" hidden="1">
      <c r="A208" s="1781" t="s">
        <v>289</v>
      </c>
      <c r="B208" s="1781" t="s">
        <v>290</v>
      </c>
      <c r="C208" s="370"/>
      <c r="D208" s="2463"/>
      <c r="E208" s="2205"/>
      <c r="F208" s="2384"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8" t="str">
        <f>INDEX(PT_DIFFERENTIATION_NTAR,MATCH(B208,PT_DIFFERENTIATION_NTAR_ID,0))</f>
        <v/>
      </c>
      <c r="H208" s="1863"/>
      <c r="I208" s="1740"/>
      <c r="J208" s="1774"/>
      <c r="K208" s="1779"/>
      <c r="L208" s="1863" t="s">
        <v>335</v>
      </c>
      <c r="M208" s="342"/>
      <c r="N208" s="335"/>
      <c r="O208" s="1625"/>
      <c r="P208" s="1625"/>
      <c r="AH208" s="1632">
        <v>0</v>
      </c>
    </row>
    <row s="1636" customFormat="1" customHeight="1" ht="18.75" hidden="1">
      <c r="A209" s="1781"/>
      <c r="B209" s="1781"/>
      <c r="C209" s="370" t="s">
        <v>1197</v>
      </c>
      <c r="D209" s="2463"/>
      <c r="E209" s="2205"/>
      <c r="F209" s="2384"/>
      <c r="G209" s="2428"/>
      <c r="H209" s="1501"/>
      <c r="I209" s="652" t="s">
        <v>1196</v>
      </c>
      <c r="J209" s="572"/>
      <c r="K209" s="1501"/>
      <c r="L209" s="215"/>
      <c r="M209" s="342"/>
      <c r="N209" s="335"/>
      <c r="O209" s="1625"/>
      <c r="P209" s="1625"/>
      <c r="AH209" s="1632">
        <v>0</v>
      </c>
    </row>
    <row s="1636" customFormat="1" customHeight="1" ht="0.75" hidden="1">
      <c r="A210" s="1781"/>
      <c r="B210" s="1781"/>
      <c r="C210" s="370" t="s">
        <v>1204</v>
      </c>
      <c r="D210" s="2463"/>
      <c r="E210" s="2205"/>
      <c r="F210" s="2384"/>
      <c r="G210" s="401"/>
      <c r="H210" s="1501"/>
      <c r="I210" s="652"/>
      <c r="J210" s="572"/>
      <c r="K210" s="1501"/>
      <c r="L210" s="215"/>
      <c r="M210" s="342"/>
      <c r="N210" s="335"/>
      <c r="O210" s="1625"/>
      <c r="P210" s="1625"/>
      <c r="AH210" s="1632">
        <v>0</v>
      </c>
    </row>
    <row s="1636" customFormat="1" customHeight="1" ht="18.75" hidden="1">
      <c r="A211" s="1781" t="s">
        <v>294</v>
      </c>
      <c r="B211" s="1781" t="s">
        <v>295</v>
      </c>
      <c r="C211" s="370"/>
      <c r="D211" s="2463"/>
      <c r="E211" s="2205"/>
      <c r="F211" s="2384" t="str">
        <f>INDEX(PT_DIFFERENTIATION_VTAR,MATCH(A211,PT_DIFFERENTIATION_VTAR_ID,0))</f>
        <v>Тариф на водоотведение</v>
      </c>
      <c r="G211" s="2428" t="str">
        <f>INDEX(PT_DIFFERENTIATION_NTAR,MATCH(B211,PT_DIFFERENTIATION_NTAR_ID,0))</f>
        <v/>
      </c>
      <c r="H211" s="1863"/>
      <c r="I211" s="1740"/>
      <c r="J211" s="1774"/>
      <c r="K211" s="1779"/>
      <c r="L211" s="1863" t="s">
        <v>335</v>
      </c>
      <c r="M211" s="342"/>
      <c r="N211" s="335"/>
      <c r="O211" s="1625"/>
      <c r="P211" s="1625"/>
      <c r="AH211" s="1632">
        <v>0</v>
      </c>
    </row>
    <row s="1636" customFormat="1" customHeight="1" ht="18.75" hidden="1">
      <c r="A212" s="1781"/>
      <c r="B212" s="1781"/>
      <c r="C212" s="370" t="s">
        <v>1197</v>
      </c>
      <c r="D212" s="2463"/>
      <c r="E212" s="2205"/>
      <c r="F212" s="2384"/>
      <c r="G212" s="2428"/>
      <c r="H212" s="1501"/>
      <c r="I212" s="652" t="s">
        <v>1196</v>
      </c>
      <c r="J212" s="572"/>
      <c r="K212" s="1501"/>
      <c r="L212" s="215"/>
      <c r="M212" s="342"/>
      <c r="N212" s="335"/>
      <c r="O212" s="1625"/>
      <c r="P212" s="1625"/>
      <c r="AH212" s="1632">
        <v>0</v>
      </c>
    </row>
    <row s="1636" customFormat="1" customHeight="1" ht="0.75" hidden="1">
      <c r="A213" s="1781"/>
      <c r="B213" s="1781"/>
      <c r="C213" s="370" t="s">
        <v>1204</v>
      </c>
      <c r="D213" s="2463"/>
      <c r="E213" s="2205"/>
      <c r="F213" s="2384"/>
      <c r="G213" s="401"/>
      <c r="H213" s="1501"/>
      <c r="I213" s="652"/>
      <c r="J213" s="572"/>
      <c r="K213" s="1501"/>
      <c r="L213" s="215"/>
      <c r="M213" s="342"/>
      <c r="N213" s="335"/>
      <c r="O213" s="1625"/>
      <c r="P213" s="1625"/>
      <c r="AH213" s="1632">
        <v>0</v>
      </c>
    </row>
    <row s="1636" customFormat="1" customHeight="1" ht="18.75" hidden="1">
      <c r="A214" s="1781" t="s">
        <v>299</v>
      </c>
      <c r="B214" s="1781" t="s">
        <v>300</v>
      </c>
      <c r="C214" s="370"/>
      <c r="D214" s="2463"/>
      <c r="E214" s="2205"/>
      <c r="F214" s="2384" t="str">
        <f>INDEX(PT_DIFFERENTIATION_VTAR,MATCH(A214,PT_DIFFERENTIATION_VTAR_ID,0))</f>
        <v>Тариф на транспортировку сточных вод</v>
      </c>
      <c r="G214" s="2428" t="str">
        <f>INDEX(PT_DIFFERENTIATION_NTAR,MATCH(B214,PT_DIFFERENTIATION_NTAR_ID,0))</f>
        <v/>
      </c>
      <c r="H214" s="1863"/>
      <c r="I214" s="1740"/>
      <c r="J214" s="1774"/>
      <c r="K214" s="1779"/>
      <c r="L214" s="1863" t="s">
        <v>335</v>
      </c>
      <c r="M214" s="342"/>
      <c r="N214" s="335"/>
      <c r="O214" s="1625"/>
      <c r="P214" s="1625"/>
      <c r="AH214" s="1632">
        <v>0</v>
      </c>
    </row>
    <row s="1636" customFormat="1" customHeight="1" ht="18.75" hidden="1">
      <c r="A215" s="1781"/>
      <c r="B215" s="1781"/>
      <c r="C215" s="370" t="s">
        <v>1197</v>
      </c>
      <c r="D215" s="2463"/>
      <c r="E215" s="2205"/>
      <c r="F215" s="2384"/>
      <c r="G215" s="2428"/>
      <c r="H215" s="1501"/>
      <c r="I215" s="652" t="s">
        <v>1196</v>
      </c>
      <c r="J215" s="572"/>
      <c r="K215" s="1501"/>
      <c r="L215" s="215"/>
      <c r="M215" s="342"/>
      <c r="N215" s="335"/>
      <c r="O215" s="1625"/>
      <c r="P215" s="1625"/>
      <c r="AH215" s="1632">
        <v>0</v>
      </c>
    </row>
    <row s="1636" customFormat="1" customHeight="1" ht="0.75" hidden="1">
      <c r="A216" s="1781"/>
      <c r="B216" s="1781"/>
      <c r="C216" s="370" t="s">
        <v>1204</v>
      </c>
      <c r="D216" s="2463"/>
      <c r="E216" s="2205"/>
      <c r="F216" s="2384"/>
      <c r="G216" s="401"/>
      <c r="H216" s="1501"/>
      <c r="I216" s="652"/>
      <c r="J216" s="572"/>
      <c r="K216" s="1501"/>
      <c r="L216" s="215"/>
      <c r="M216" s="342"/>
      <c r="N216" s="335"/>
      <c r="O216" s="1625"/>
      <c r="P216" s="1625"/>
      <c r="AH216" s="1632">
        <v>0</v>
      </c>
    </row>
    <row s="1636" customFormat="1" customHeight="1" ht="18.75" hidden="1">
      <c r="A217" s="1781" t="s">
        <v>304</v>
      </c>
      <c r="B217" s="1781" t="s">
        <v>305</v>
      </c>
      <c r="C217" s="370"/>
      <c r="D217" s="2463"/>
      <c r="E217" s="2205"/>
      <c r="F217" s="2384" t="str">
        <f>INDEX(PT_DIFFERENTIATION_VTAR,MATCH(A217,PT_DIFFERENTIATION_VTAR_ID,0))</f>
        <v>Тариф на подключение (технологическое присоединение) к централизованной системе водоотведения</v>
      </c>
      <c r="G217" s="2428" t="str">
        <f>INDEX(PT_DIFFERENTIATION_NTAR,MATCH(B217,PT_DIFFERENTIATION_NTAR_ID,0))</f>
        <v/>
      </c>
      <c r="H217" s="1863"/>
      <c r="I217" s="1740"/>
      <c r="J217" s="1774"/>
      <c r="K217" s="1779"/>
      <c r="L217" s="1863" t="s">
        <v>335</v>
      </c>
      <c r="M217" s="342"/>
      <c r="N217" s="335"/>
      <c r="O217" s="1625"/>
      <c r="P217" s="1625"/>
      <c r="AH217" s="1632">
        <v>0</v>
      </c>
    </row>
    <row s="1636" customFormat="1" customHeight="1" ht="18.75" hidden="1">
      <c r="A218" s="1781"/>
      <c r="B218" s="1781"/>
      <c r="C218" s="370" t="s">
        <v>1197</v>
      </c>
      <c r="D218" s="2463"/>
      <c r="E218" s="2205"/>
      <c r="F218" s="2384"/>
      <c r="G218" s="2428"/>
      <c r="H218" s="1501"/>
      <c r="I218" s="652" t="s">
        <v>1196</v>
      </c>
      <c r="J218" s="572"/>
      <c r="K218" s="1501"/>
      <c r="L218" s="215"/>
      <c r="M218" s="342"/>
      <c r="N218" s="335"/>
      <c r="O218" s="1625"/>
      <c r="P218" s="1625"/>
      <c r="AH218" s="1632">
        <v>0</v>
      </c>
    </row>
    <row s="1636" customFormat="1" customHeight="1" ht="1.05">
      <c r="A219" s="1781"/>
      <c r="B219" s="1781"/>
      <c r="C219" s="370" t="s">
        <v>1204</v>
      </c>
      <c r="D219" s="2463"/>
      <c r="E219" s="2205"/>
      <c r="F219" s="2384"/>
      <c r="G219" s="401"/>
      <c r="H219" s="1501"/>
      <c r="I219" s="652"/>
      <c r="J219" s="572"/>
      <c r="K219" s="1501"/>
      <c r="L219" s="215"/>
      <c r="M219" s="342"/>
      <c r="N219" s="335"/>
      <c r="O219" s="1625"/>
      <c r="P219" s="1625"/>
      <c r="AH219" s="1632">
        <v>1</v>
      </c>
    </row>
    <row customHeight="1" ht="27.299999999999997">
      <c r="A220" s="1781"/>
      <c r="B220" s="1781"/>
      <c r="D220" s="377"/>
      <c r="E220" s="148" t="s">
        <v>115</v>
      </c>
      <c r="F220"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1"/>
      <c r="H220" s="2461"/>
      <c r="I220" s="2461"/>
      <c r="J220" s="2461"/>
      <c r="K220" s="2461"/>
      <c r="L220" s="2461"/>
      <c r="M220" s="298"/>
      <c r="N220" s="335"/>
      <c r="AH220" s="375">
        <v>26</v>
      </c>
    </row>
    <row s="1636" customFormat="1" customHeight="1" ht="60.75" hidden="1">
      <c r="A221" s="1781" t="s">
        <v>159</v>
      </c>
      <c r="B221" s="1781" t="s">
        <v>160</v>
      </c>
      <c r="C221" s="370"/>
      <c r="D221" s="2463"/>
      <c r="E221" s="2205"/>
      <c r="F221" s="2384"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8" t="str">
        <f>INDEX(PT_DIFFERENTIATION_NTAR,MATCH(B221,PT_DIFFERENTIATION_NTAR_ID,0))</f>
        <v/>
      </c>
      <c r="H221" s="1863"/>
      <c r="I221" s="1740"/>
      <c r="J221" s="1774"/>
      <c r="K221" s="1779"/>
      <c r="L221" s="1863" t="s">
        <v>335</v>
      </c>
      <c r="M22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35"/>
      <c r="O221" s="1625"/>
      <c r="P221" s="1625"/>
      <c r="AH221" s="1632">
        <v>0</v>
      </c>
    </row>
    <row s="1636" customFormat="1" customHeight="1" ht="18.75" hidden="1">
      <c r="A222" s="1781"/>
      <c r="B222" s="1781"/>
      <c r="C222" s="370" t="s">
        <v>1197</v>
      </c>
      <c r="D222" s="2463"/>
      <c r="E222" s="2205"/>
      <c r="F222" s="2384"/>
      <c r="G222" s="2428"/>
      <c r="H222" s="1501"/>
      <c r="I222" s="652" t="s">
        <v>1196</v>
      </c>
      <c r="J222" s="572"/>
      <c r="K222" s="1501"/>
      <c r="L222" s="215"/>
      <c r="M222" s="2171"/>
      <c r="N222" s="335"/>
      <c r="O222" s="1625"/>
      <c r="P222" s="1625"/>
      <c r="AH222" s="1632">
        <v>0</v>
      </c>
    </row>
    <row s="1636" customFormat="1" customHeight="1" ht="0.75" hidden="1">
      <c r="A223" s="1781"/>
      <c r="B223" s="1781"/>
      <c r="C223" s="370" t="s">
        <v>1204</v>
      </c>
      <c r="D223" s="2463"/>
      <c r="E223" s="2205"/>
      <c r="F223" s="2384"/>
      <c r="G223" s="401"/>
      <c r="H223" s="1501"/>
      <c r="I223" s="652"/>
      <c r="J223" s="572"/>
      <c r="K223" s="1501"/>
      <c r="L223" s="215"/>
      <c r="M223" s="2171"/>
      <c r="N223" s="335"/>
      <c r="O223" s="1625"/>
      <c r="P223" s="1625"/>
      <c r="AH223" s="1632">
        <v>0</v>
      </c>
    </row>
    <row s="1636" customFormat="1" customHeight="1" ht="45" hidden="1">
      <c r="A224" s="1781" t="s">
        <v>165</v>
      </c>
      <c r="B224" s="1781" t="s">
        <v>166</v>
      </c>
      <c r="C224" s="370"/>
      <c r="D224" s="2463"/>
      <c r="E224" s="2205"/>
      <c r="F224" s="2384" t="str">
        <f>INDEX(PT_DIFFERENTIATION_VTAR,MATCH(A224,PT_DIFFERENTIATION_VTAR_ID,0))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4" s="2428" t="str">
        <f>INDEX(PT_DIFFERENTIATION_NTAR,MATCH(B224,PT_DIFFERENTIATION_NTAR_ID,0))</f>
        <v/>
      </c>
      <c r="H224" s="1863"/>
      <c r="I224" s="1740"/>
      <c r="J224" s="1774"/>
      <c r="K224" s="1779"/>
      <c r="L224" s="1863" t="s">
        <v>335</v>
      </c>
      <c r="M224" s="2172"/>
      <c r="N224" s="335"/>
      <c r="O224" s="1625"/>
      <c r="P224" s="1625"/>
      <c r="AH224" s="1632">
        <v>0</v>
      </c>
    </row>
    <row s="1636" customFormat="1" customHeight="1" ht="18.75" hidden="1">
      <c r="A225" s="1781"/>
      <c r="B225" s="1781"/>
      <c r="C225" s="370" t="s">
        <v>1197</v>
      </c>
      <c r="D225" s="2463"/>
      <c r="E225" s="2205"/>
      <c r="F225" s="2384"/>
      <c r="G225" s="2428"/>
      <c r="H225" s="1501"/>
      <c r="I225" s="652" t="s">
        <v>1196</v>
      </c>
      <c r="J225" s="572"/>
      <c r="K225" s="1501"/>
      <c r="L225" s="215"/>
      <c r="M225" s="1862"/>
      <c r="N225" s="335"/>
      <c r="O225" s="1625"/>
      <c r="P225" s="1625"/>
      <c r="AH225" s="1632">
        <v>0</v>
      </c>
    </row>
    <row s="1636" customFormat="1" customHeight="1" ht="0.75" hidden="1">
      <c r="A226" s="1781"/>
      <c r="B226" s="1781"/>
      <c r="C226" s="370" t="s">
        <v>1204</v>
      </c>
      <c r="D226" s="2463"/>
      <c r="E226" s="2205"/>
      <c r="F226" s="2384"/>
      <c r="G226" s="401"/>
      <c r="H226" s="1501"/>
      <c r="I226" s="652"/>
      <c r="J226" s="572"/>
      <c r="K226" s="1501"/>
      <c r="L226" s="215"/>
      <c r="M226" s="342"/>
      <c r="N226" s="335"/>
      <c r="O226" s="1625"/>
      <c r="P226" s="1625"/>
      <c r="AH226" s="1632">
        <v>0</v>
      </c>
    </row>
    <row s="1636" customFormat="1" customHeight="1" ht="45" hidden="1">
      <c r="A227" s="1781" t="s">
        <v>171</v>
      </c>
      <c r="B227" s="1781" t="s">
        <v>172</v>
      </c>
      <c r="C227" s="370"/>
      <c r="D227" s="2463"/>
      <c r="E227" s="2205"/>
      <c r="F227" s="2384"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28" t="str">
        <f>INDEX(PT_DIFFERENTIATION_NTAR,MATCH(B227,PT_DIFFERENTIATION_NTAR_ID,0))</f>
        <v/>
      </c>
      <c r="H227" s="1863"/>
      <c r="I227" s="1740"/>
      <c r="J227" s="1774"/>
      <c r="K227" s="1779"/>
      <c r="L227" s="1863" t="s">
        <v>335</v>
      </c>
      <c r="M227" s="342"/>
      <c r="N227" s="335"/>
      <c r="O227" s="1625"/>
      <c r="P227" s="1625"/>
      <c r="AH227" s="1632">
        <v>0</v>
      </c>
    </row>
    <row s="1636" customFormat="1" customHeight="1" ht="18.75" hidden="1">
      <c r="A228" s="1781"/>
      <c r="B228" s="1781"/>
      <c r="C228" s="370" t="s">
        <v>1197</v>
      </c>
      <c r="D228" s="2463"/>
      <c r="E228" s="2205"/>
      <c r="F228" s="2384"/>
      <c r="G228" s="2428"/>
      <c r="H228" s="1501"/>
      <c r="I228" s="652" t="s">
        <v>1196</v>
      </c>
      <c r="J228" s="572"/>
      <c r="K228" s="1501"/>
      <c r="L228" s="215"/>
      <c r="M228" s="342"/>
      <c r="N228" s="335"/>
      <c r="O228" s="1625"/>
      <c r="P228" s="1625"/>
      <c r="AH228" s="1632">
        <v>0</v>
      </c>
    </row>
    <row s="1636" customFormat="1" customHeight="1" ht="0.75" hidden="1">
      <c r="A229" s="1781"/>
      <c r="B229" s="1781"/>
      <c r="C229" s="370" t="s">
        <v>1204</v>
      </c>
      <c r="D229" s="2463"/>
      <c r="E229" s="2205"/>
      <c r="F229" s="2384"/>
      <c r="G229" s="401"/>
      <c r="H229" s="1501"/>
      <c r="I229" s="652"/>
      <c r="J229" s="572"/>
      <c r="K229" s="1501"/>
      <c r="L229" s="215"/>
      <c r="M229" s="342"/>
      <c r="N229" s="335"/>
      <c r="O229" s="1625"/>
      <c r="P229" s="1625"/>
      <c r="AH229" s="1632">
        <v>0</v>
      </c>
    </row>
    <row s="1636" customFormat="1" customHeight="1" ht="45" hidden="1">
      <c r="A230" s="1781" t="s">
        <v>181</v>
      </c>
      <c r="B230" s="1781" t="s">
        <v>182</v>
      </c>
      <c r="C230" s="370"/>
      <c r="D230" s="2463"/>
      <c r="E230" s="2205"/>
      <c r="F230" s="2384"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28" t="str">
        <f>INDEX(PT_DIFFERENTIATION_NTAR,MATCH(B230,PT_DIFFERENTIATION_NTAR_ID,0))</f>
        <v>Тарифы на горячую воду в открытых системах теплоснабжения (горячее водоснабжение), поставляемую группе потребителей "потребители (кроме населения)"</v>
      </c>
      <c r="H230" s="1863"/>
      <c r="I230" s="1740"/>
      <c r="J230" s="1774"/>
      <c r="K230" s="1779"/>
      <c r="L230" s="1863" t="s">
        <v>335</v>
      </c>
      <c r="M230" s="342"/>
      <c r="N230" s="335"/>
      <c r="O230" s="1625"/>
      <c r="P230" s="1625"/>
      <c r="AH230" s="1632">
        <v>0</v>
      </c>
    </row>
    <row s="1636" customFormat="1" customHeight="1" ht="18.75" hidden="1">
      <c r="A231" s="1781"/>
      <c r="B231" s="1781"/>
      <c r="C231" s="370" t="s">
        <v>1197</v>
      </c>
      <c r="D231" s="2463"/>
      <c r="E231" s="2205"/>
      <c r="F231" s="2384"/>
      <c r="G231" s="2428"/>
      <c r="H231" s="1501"/>
      <c r="I231" s="652" t="s">
        <v>1196</v>
      </c>
      <c r="J231" s="572"/>
      <c r="K231" s="1501"/>
      <c r="L231" s="215"/>
      <c r="M231" s="342"/>
      <c r="N231" s="335"/>
      <c r="O231" s="1625"/>
      <c r="P231" s="1625"/>
      <c r="AH231" s="1632">
        <v>0</v>
      </c>
    </row>
    <row s="1636" customFormat="1" customHeight="1" ht="18.75">
      <c r="A232" s="1824" t="s">
        <v>181</v>
      </c>
      <c r="B232" s="1824" t="s">
        <v>194</v>
      </c>
      <c r="C232" s="1688"/>
      <c r="D232" s="345"/>
      <c r="E232" s="1032"/>
      <c r="F232" s="1032"/>
      <c r="G232" s="2428" t="str">
        <f>INDEX(PT_DIFFERENTIATION_NTAR,MATCH(B232,PT_DIFFERENTIATION_NTAR_ID,0))</f>
        <v>Тарифы на горячую воду в открытых системах теплоснабжения (горячее водоснабжение), поставляемую группе потребителей "население"</v>
      </c>
      <c r="H232" s="2272"/>
      <c r="I232" s="1740"/>
      <c r="J232" s="1774"/>
      <c r="K232" s="1779"/>
      <c r="L232" s="2272" t="s">
        <v>335</v>
      </c>
      <c r="M232" s="2319"/>
      <c r="N232" s="619"/>
      <c r="O232" s="1625"/>
      <c r="P232" s="1625"/>
      <c r="Q232" s="1636"/>
      <c r="R232" s="1636"/>
      <c r="S232" s="1636"/>
      <c r="T232" s="1636"/>
      <c r="U232" s="1636"/>
      <c r="V232" s="1636"/>
      <c r="W232" s="1636"/>
      <c r="X232" s="1636"/>
      <c r="Y232" s="1636"/>
      <c r="Z232" s="1636"/>
      <c r="AA232" s="1636"/>
      <c r="AB232" s="1636"/>
      <c r="AC232" s="1636"/>
      <c r="AD232" s="1636"/>
      <c r="AE232" s="1636"/>
      <c r="AF232" s="1636"/>
      <c r="AG232" s="1636"/>
      <c r="AH232" s="1636">
        <v>0</v>
      </c>
    </row>
    <row s="1636" customFormat="1" customHeight="1" ht="18.75">
      <c r="A233" s="1824"/>
      <c r="B233" s="1824"/>
      <c r="C233" s="1688" t="s">
        <v>1197</v>
      </c>
      <c r="D233" s="345"/>
      <c r="E233" s="1032"/>
      <c r="F233" s="1032"/>
      <c r="G233" s="2428"/>
      <c r="H233" s="3987"/>
      <c r="I233" s="3988" t="s">
        <v>1196</v>
      </c>
      <c r="J233" s="3989"/>
      <c r="K233" s="3990"/>
      <c r="L233" s="3991"/>
      <c r="M233" s="2319"/>
      <c r="N233" s="619"/>
      <c r="O233" s="1625"/>
      <c r="P233" s="1625"/>
      <c r="Q233" s="1636"/>
      <c r="R233" s="1636"/>
      <c r="S233" s="1636"/>
      <c r="T233" s="1636"/>
      <c r="U233" s="1636"/>
      <c r="V233" s="1636"/>
      <c r="W233" s="1636"/>
      <c r="X233" s="1636"/>
      <c r="Y233" s="1636"/>
      <c r="Z233" s="1636"/>
      <c r="AA233" s="1636"/>
      <c r="AB233" s="1636"/>
      <c r="AC233" s="1636"/>
      <c r="AD233" s="1636"/>
      <c r="AE233" s="1636"/>
      <c r="AF233" s="1636"/>
      <c r="AG233" s="1636"/>
      <c r="AH233" s="1636">
        <v>0</v>
      </c>
    </row>
    <row s="1636" customFormat="1" customHeight="1" ht="18.75">
      <c r="A234" s="1824" t="s">
        <v>181</v>
      </c>
      <c r="B234" s="1824" t="s">
        <v>202</v>
      </c>
      <c r="C234" s="1688"/>
      <c r="D234" s="345"/>
      <c r="E234" s="1032"/>
      <c r="F234" s="1032"/>
      <c r="G234" s="2428" t="str">
        <f>INDEX(PT_DIFFERENTIATION_NTAR,MATCH(B234,PT_DIFFERENTIATION_NTAR_ID,0))</f>
        <v>Тарифы на горячую воду в открытых системах теплоснабжения (горячее водоснабжение), поставляемую потребителям</v>
      </c>
      <c r="H234" s="2272"/>
      <c r="I234" s="1740"/>
      <c r="J234" s="1774"/>
      <c r="K234" s="1779"/>
      <c r="L234" s="2272" t="s">
        <v>335</v>
      </c>
      <c r="M234" s="2319"/>
      <c r="N234" s="619"/>
      <c r="O234" s="1625"/>
      <c r="P234" s="1625"/>
      <c r="Q234" s="1636"/>
      <c r="R234" s="1636"/>
      <c r="S234" s="1636"/>
      <c r="T234" s="1636"/>
      <c r="U234" s="1636"/>
      <c r="V234" s="1636"/>
      <c r="W234" s="1636"/>
      <c r="X234" s="1636"/>
      <c r="Y234" s="1636"/>
      <c r="Z234" s="1636"/>
      <c r="AA234" s="1636"/>
      <c r="AB234" s="1636"/>
      <c r="AC234" s="1636"/>
      <c r="AD234" s="1636"/>
      <c r="AE234" s="1636"/>
      <c r="AF234" s="1636"/>
      <c r="AG234" s="1636"/>
      <c r="AH234" s="1636">
        <v>0</v>
      </c>
    </row>
    <row s="1636" customFormat="1" customHeight="1" ht="18.75">
      <c r="A235" s="1824"/>
      <c r="B235" s="1824"/>
      <c r="C235" s="1688" t="s">
        <v>1197</v>
      </c>
      <c r="D235" s="345"/>
      <c r="E235" s="1032"/>
      <c r="F235" s="1032"/>
      <c r="G235" s="2428"/>
      <c r="H235" s="3992"/>
      <c r="I235" s="3993" t="s">
        <v>1196</v>
      </c>
      <c r="J235" s="3994"/>
      <c r="K235" s="3995"/>
      <c r="L235" s="3996"/>
      <c r="M235" s="2319"/>
      <c r="N235" s="619"/>
      <c r="O235" s="1625"/>
      <c r="P235" s="1625"/>
      <c r="Q235" s="1636"/>
      <c r="R235" s="1636"/>
      <c r="S235" s="1636"/>
      <c r="T235" s="1636"/>
      <c r="U235" s="1636"/>
      <c r="V235" s="1636"/>
      <c r="W235" s="1636"/>
      <c r="X235" s="1636"/>
      <c r="Y235" s="1636"/>
      <c r="Z235" s="1636"/>
      <c r="AA235" s="1636"/>
      <c r="AB235" s="1636"/>
      <c r="AC235" s="1636"/>
      <c r="AD235" s="1636"/>
      <c r="AE235" s="1636"/>
      <c r="AF235" s="1636"/>
      <c r="AG235" s="1636"/>
      <c r="AH235" s="1636">
        <v>0</v>
      </c>
    </row>
    <row s="1636" customFormat="1" customHeight="1" ht="0.75" hidden="1">
      <c r="A236" s="1781"/>
      <c r="B236" s="1781"/>
      <c r="C236" s="370" t="s">
        <v>1204</v>
      </c>
      <c r="D236" s="2463"/>
      <c r="E236" s="2205"/>
      <c r="F236" s="2384"/>
      <c r="G236" s="401"/>
      <c r="H236" s="1501"/>
      <c r="I236" s="652"/>
      <c r="J236" s="572"/>
      <c r="K236" s="1501"/>
      <c r="L236" s="215"/>
      <c r="M236" s="342"/>
      <c r="N236" s="335"/>
      <c r="O236" s="1625"/>
      <c r="P236" s="1625"/>
      <c r="AH236" s="1632">
        <v>0</v>
      </c>
    </row>
    <row s="1636" customFormat="1" customHeight="1" ht="18.75" hidden="1">
      <c r="A237" s="1781" t="s">
        <v>210</v>
      </c>
      <c r="B237" s="1781" t="s">
        <v>211</v>
      </c>
      <c r="C237" s="370"/>
      <c r="D237" s="2463"/>
      <c r="E237" s="2205"/>
      <c r="F237" s="2384" t="str">
        <f>INDEX(PT_DIFFERENTIATION_VTAR,MATCH(A237,PT_DIFFERENTIATION_VTAR_ID,0))</f>
        <v>Тарифы на услуги по передаче тепловой энергии</v>
      </c>
      <c r="G237" s="2428" t="str">
        <f>INDEX(PT_DIFFERENTIATION_NTAR,MATCH(B237,PT_DIFFERENTIATION_NTAR_ID,0))</f>
        <v/>
      </c>
      <c r="H237" s="1863"/>
      <c r="I237" s="1740"/>
      <c r="J237" s="1774"/>
      <c r="K237" s="1779"/>
      <c r="L237" s="1863" t="s">
        <v>335</v>
      </c>
      <c r="M237" s="342"/>
      <c r="N237" s="335"/>
      <c r="O237" s="1625"/>
      <c r="P237" s="1625"/>
      <c r="AH237" s="1632">
        <v>0</v>
      </c>
    </row>
    <row s="1636" customFormat="1" customHeight="1" ht="18.75" hidden="1">
      <c r="A238" s="1781"/>
      <c r="B238" s="1781"/>
      <c r="C238" s="370" t="s">
        <v>1197</v>
      </c>
      <c r="D238" s="2463"/>
      <c r="E238" s="2205"/>
      <c r="F238" s="2384"/>
      <c r="G238" s="2428"/>
      <c r="H238" s="1501"/>
      <c r="I238" s="652" t="s">
        <v>1196</v>
      </c>
      <c r="J238" s="572"/>
      <c r="K238" s="1501"/>
      <c r="L238" s="215"/>
      <c r="M238" s="342"/>
      <c r="N238" s="335"/>
      <c r="O238" s="1625"/>
      <c r="P238" s="1625"/>
      <c r="AH238" s="1632">
        <v>0</v>
      </c>
    </row>
    <row s="1636" customFormat="1" customHeight="1" ht="0.75" hidden="1">
      <c r="A239" s="1781"/>
      <c r="B239" s="1781"/>
      <c r="C239" s="370" t="s">
        <v>1204</v>
      </c>
      <c r="D239" s="2463"/>
      <c r="E239" s="2205"/>
      <c r="F239" s="2384"/>
      <c r="G239" s="401"/>
      <c r="H239" s="1501"/>
      <c r="I239" s="652"/>
      <c r="J239" s="572"/>
      <c r="K239" s="1501"/>
      <c r="L239" s="215"/>
      <c r="M239" s="342"/>
      <c r="N239" s="335"/>
      <c r="O239" s="1625"/>
      <c r="P239" s="1625"/>
      <c r="AH239" s="1632">
        <v>0</v>
      </c>
    </row>
    <row s="1636" customFormat="1" customHeight="1" ht="18.75" hidden="1">
      <c r="A240" s="1781" t="s">
        <v>216</v>
      </c>
      <c r="B240" s="1781" t="s">
        <v>217</v>
      </c>
      <c r="C240" s="370"/>
      <c r="D240" s="2463"/>
      <c r="E240" s="2205"/>
      <c r="F240" s="2384" t="str">
        <f>INDEX(PT_DIFFERENTIATION_VTAR,MATCH(A240,PT_DIFFERENTIATION_VTAR_ID,0))</f>
        <v>Тарифы на услуги по передаче теплоносителя</v>
      </c>
      <c r="G240" s="2428" t="str">
        <f>INDEX(PT_DIFFERENTIATION_NTAR,MATCH(B240,PT_DIFFERENTIATION_NTAR_ID,0))</f>
        <v/>
      </c>
      <c r="H240" s="1863"/>
      <c r="I240" s="1740"/>
      <c r="J240" s="1774"/>
      <c r="K240" s="1779"/>
      <c r="L240" s="1863" t="s">
        <v>335</v>
      </c>
      <c r="M240" s="342"/>
      <c r="N240" s="335"/>
      <c r="O240" s="1625"/>
      <c r="P240" s="1625"/>
      <c r="AH240" s="1632">
        <v>0</v>
      </c>
    </row>
    <row s="1636" customFormat="1" customHeight="1" ht="18.75" hidden="1">
      <c r="A241" s="1781"/>
      <c r="B241" s="1781"/>
      <c r="C241" s="370" t="s">
        <v>1197</v>
      </c>
      <c r="D241" s="2463"/>
      <c r="E241" s="2205"/>
      <c r="F241" s="2384"/>
      <c r="G241" s="2428"/>
      <c r="H241" s="1501"/>
      <c r="I241" s="652" t="s">
        <v>1196</v>
      </c>
      <c r="J241" s="572"/>
      <c r="K241" s="1501"/>
      <c r="L241" s="215"/>
      <c r="M241" s="342"/>
      <c r="N241" s="335"/>
      <c r="O241" s="1625"/>
      <c r="P241" s="1625"/>
      <c r="AH241" s="1632">
        <v>0</v>
      </c>
    </row>
    <row s="1636" customFormat="1" customHeight="1" ht="0.75" hidden="1">
      <c r="A242" s="1781"/>
      <c r="B242" s="1781"/>
      <c r="C242" s="370" t="s">
        <v>1204</v>
      </c>
      <c r="D242" s="2463"/>
      <c r="E242" s="2205"/>
      <c r="F242" s="2384"/>
      <c r="G242" s="401"/>
      <c r="H242" s="1501"/>
      <c r="I242" s="652"/>
      <c r="J242" s="572"/>
      <c r="K242" s="1501"/>
      <c r="L242" s="215"/>
      <c r="M242" s="342"/>
      <c r="N242" s="335"/>
      <c r="O242" s="1625"/>
      <c r="P242" s="1625"/>
      <c r="AH242" s="1632">
        <v>0</v>
      </c>
    </row>
    <row s="1636" customFormat="1" customHeight="1" ht="18.75" hidden="1">
      <c r="A243" s="1781" t="s">
        <v>222</v>
      </c>
      <c r="B243" s="1781" t="s">
        <v>223</v>
      </c>
      <c r="C243" s="370"/>
      <c r="D243" s="2463"/>
      <c r="E243" s="2205"/>
      <c r="F243" s="2384"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28" t="str">
        <f>INDEX(PT_DIFFERENTIATION_NTAR,MATCH(B243,PT_DIFFERENTIATION_NTAR_ID,0))</f>
        <v/>
      </c>
      <c r="H243" s="1863"/>
      <c r="I243" s="1740"/>
      <c r="J243" s="1774"/>
      <c r="K243" s="1779"/>
      <c r="L243" s="1863" t="s">
        <v>335</v>
      </c>
      <c r="M243" s="342"/>
      <c r="N243" s="335"/>
      <c r="O243" s="1625"/>
      <c r="P243" s="1625"/>
      <c r="AH243" s="1632">
        <v>0</v>
      </c>
    </row>
    <row s="1636" customFormat="1" customHeight="1" ht="18.75" hidden="1">
      <c r="A244" s="1781"/>
      <c r="B244" s="1781"/>
      <c r="C244" s="370" t="s">
        <v>1197</v>
      </c>
      <c r="D244" s="2463"/>
      <c r="E244" s="2205"/>
      <c r="F244" s="2384"/>
      <c r="G244" s="2428"/>
      <c r="H244" s="1501"/>
      <c r="I244" s="652" t="s">
        <v>1196</v>
      </c>
      <c r="J244" s="572"/>
      <c r="K244" s="1501"/>
      <c r="L244" s="215"/>
      <c r="M244" s="342"/>
      <c r="N244" s="335"/>
      <c r="O244" s="1625"/>
      <c r="P244" s="1625"/>
      <c r="AH244" s="1632">
        <v>0</v>
      </c>
    </row>
    <row s="1636" customFormat="1" customHeight="1" ht="0.75" hidden="1">
      <c r="A245" s="1781"/>
      <c r="B245" s="1781"/>
      <c r="C245" s="370" t="s">
        <v>1204</v>
      </c>
      <c r="D245" s="2463"/>
      <c r="E245" s="2205"/>
      <c r="F245" s="2384"/>
      <c r="G245" s="401"/>
      <c r="H245" s="1501"/>
      <c r="I245" s="652"/>
      <c r="J245" s="572"/>
      <c r="K245" s="1501"/>
      <c r="L245" s="215"/>
      <c r="M245" s="342"/>
      <c r="N245" s="335"/>
      <c r="O245" s="1625"/>
      <c r="P245" s="1625"/>
      <c r="AH245" s="1632">
        <v>0</v>
      </c>
    </row>
    <row s="1636" customFormat="1" customHeight="1" ht="18.75" hidden="1">
      <c r="A246" s="1781" t="s">
        <v>228</v>
      </c>
      <c r="B246" s="1781" t="s">
        <v>229</v>
      </c>
      <c r="C246" s="370"/>
      <c r="D246" s="2463"/>
      <c r="E246" s="2205"/>
      <c r="F246" s="2384" t="str">
        <f>INDEX(PT_DIFFERENTIATION_VTAR,MATCH(A246,PT_DIFFERENTIATION_VTAR_ID,0))</f>
        <v>Плата за подключение (технологическое присоединение) к системе теплоснабжения</v>
      </c>
      <c r="G246" s="2428" t="str">
        <f>INDEX(PT_DIFFERENTIATION_NTAR,MATCH(B246,PT_DIFFERENTIATION_NTAR_ID,0))</f>
        <v/>
      </c>
      <c r="H246" s="1863"/>
      <c r="I246" s="1740"/>
      <c r="J246" s="1774"/>
      <c r="K246" s="1779"/>
      <c r="L246" s="1863" t="s">
        <v>335</v>
      </c>
      <c r="M246" s="342"/>
      <c r="N246" s="335"/>
      <c r="O246" s="1625"/>
      <c r="P246" s="1625"/>
      <c r="AH246" s="1632">
        <v>0</v>
      </c>
    </row>
    <row s="1636" customFormat="1" customHeight="1" ht="18.75" hidden="1">
      <c r="A247" s="1781"/>
      <c r="B247" s="1781"/>
      <c r="C247" s="370" t="s">
        <v>1197</v>
      </c>
      <c r="D247" s="2463"/>
      <c r="E247" s="2205"/>
      <c r="F247" s="2384"/>
      <c r="G247" s="2428"/>
      <c r="H247" s="1501"/>
      <c r="I247" s="652" t="s">
        <v>1196</v>
      </c>
      <c r="J247" s="572"/>
      <c r="K247" s="1501"/>
      <c r="L247" s="215"/>
      <c r="M247" s="342"/>
      <c r="N247" s="335"/>
      <c r="O247" s="1625"/>
      <c r="P247" s="1625"/>
      <c r="AH247" s="1632">
        <v>0</v>
      </c>
    </row>
    <row s="1636" customFormat="1" customHeight="1" ht="0.75" hidden="1">
      <c r="A248" s="1781"/>
      <c r="B248" s="1781"/>
      <c r="C248" s="370" t="s">
        <v>1204</v>
      </c>
      <c r="D248" s="2463"/>
      <c r="E248" s="2205"/>
      <c r="F248" s="2384"/>
      <c r="G248" s="401"/>
      <c r="H248" s="1501"/>
      <c r="I248" s="652"/>
      <c r="J248" s="572"/>
      <c r="K248" s="1501"/>
      <c r="L248" s="215"/>
      <c r="M248" s="342"/>
      <c r="N248" s="335"/>
      <c r="O248" s="1625"/>
      <c r="P248" s="1625"/>
      <c r="AH248" s="1632">
        <v>0</v>
      </c>
    </row>
    <row s="1636" customFormat="1" customHeight="1" ht="18.75" hidden="1">
      <c r="A249" s="1781" t="s">
        <v>234</v>
      </c>
      <c r="B249" s="1781" t="s">
        <v>235</v>
      </c>
      <c r="C249" s="370"/>
      <c r="D249" s="2463"/>
      <c r="E249" s="2205"/>
      <c r="F249" s="2384" t="str">
        <f>INDEX(PT_DIFFERENTIATION_VTAR,MATCH(A249,PT_DIFFERENTIATION_VTAR_ID,0))</f>
        <v>Плата за подключение (технологическое присоединение) к системе теплоснабжения (индивидуальная)</v>
      </c>
      <c r="G249" s="2428" t="str">
        <f>INDEX(PT_DIFFERENTIATION_NTAR,MATCH(B249,PT_DIFFERENTIATION_NTAR_ID,0))</f>
        <v/>
      </c>
      <c r="H249" s="1990"/>
      <c r="I249" s="1740"/>
      <c r="J249" s="1774"/>
      <c r="K249" s="1779"/>
      <c r="L249" s="1990" t="s">
        <v>335</v>
      </c>
      <c r="M249" s="342"/>
      <c r="N249" s="335"/>
      <c r="O249" s="1625"/>
      <c r="P249" s="1625"/>
      <c r="AH249" s="1632">
        <v>0</v>
      </c>
    </row>
    <row s="1636" customFormat="1" customHeight="1" ht="18.75" hidden="1">
      <c r="A250" s="1781"/>
      <c r="B250" s="1781"/>
      <c r="C250" s="370" t="s">
        <v>1197</v>
      </c>
      <c r="D250" s="2463"/>
      <c r="E250" s="2205"/>
      <c r="F250" s="2384"/>
      <c r="G250" s="2428"/>
      <c r="H250" s="1501"/>
      <c r="I250" s="652" t="s">
        <v>1196</v>
      </c>
      <c r="J250" s="572"/>
      <c r="K250" s="1501"/>
      <c r="L250" s="215"/>
      <c r="M250" s="342"/>
      <c r="N250" s="335"/>
      <c r="O250" s="1625"/>
      <c r="P250" s="1625"/>
      <c r="AH250" s="1632">
        <v>0</v>
      </c>
    </row>
    <row s="1636" customFormat="1" customHeight="1" ht="0.75" hidden="1">
      <c r="A251" s="1781"/>
      <c r="B251" s="1781"/>
      <c r="C251" s="370" t="s">
        <v>1204</v>
      </c>
      <c r="D251" s="2463"/>
      <c r="E251" s="2205"/>
      <c r="F251" s="2384"/>
      <c r="G251" s="401"/>
      <c r="H251" s="1501"/>
      <c r="I251" s="652"/>
      <c r="J251" s="572"/>
      <c r="K251" s="1501"/>
      <c r="L251" s="215"/>
      <c r="M251" s="342"/>
      <c r="N251" s="335"/>
      <c r="O251" s="1625"/>
      <c r="P251" s="1625"/>
      <c r="AH251" s="1632">
        <v>0</v>
      </c>
    </row>
    <row s="1636" customFormat="1" customHeight="1" ht="18.75" hidden="1">
      <c r="A252" s="1781" t="s">
        <v>254</v>
      </c>
      <c r="B252" s="1781" t="s">
        <v>255</v>
      </c>
      <c r="C252" s="370"/>
      <c r="D252" s="2463"/>
      <c r="E252" s="2205"/>
      <c r="F252" s="2384" t="str">
        <f>INDEX(PT_DIFFERENTIATION_VTAR,MATCH(A252,PT_DIFFERENTIATION_VTAR_ID,0))</f>
        <v>Тариф на питьевую воду (питьевое водоснабжение)</v>
      </c>
      <c r="G252" s="2428" t="str">
        <f>INDEX(PT_DIFFERENTIATION_NTAR,MATCH(B252,PT_DIFFERENTIATION_NTAR_ID,0))</f>
        <v/>
      </c>
      <c r="H252" s="1863"/>
      <c r="I252" s="1740"/>
      <c r="J252" s="1774"/>
      <c r="K252" s="1779"/>
      <c r="L252" s="1863" t="s">
        <v>335</v>
      </c>
      <c r="M252" s="342"/>
      <c r="N252" s="335"/>
      <c r="O252" s="1625"/>
      <c r="P252" s="1625"/>
      <c r="AH252" s="1632">
        <v>0</v>
      </c>
    </row>
    <row s="1636" customFormat="1" customHeight="1" ht="18.75" hidden="1">
      <c r="A253" s="1781"/>
      <c r="B253" s="1781"/>
      <c r="C253" s="370" t="s">
        <v>1197</v>
      </c>
      <c r="D253" s="2463"/>
      <c r="E253" s="2205"/>
      <c r="F253" s="2384"/>
      <c r="G253" s="2428"/>
      <c r="H253" s="1501"/>
      <c r="I253" s="652" t="s">
        <v>1196</v>
      </c>
      <c r="J253" s="572"/>
      <c r="K253" s="1501"/>
      <c r="L253" s="215"/>
      <c r="M253" s="342"/>
      <c r="N253" s="335"/>
      <c r="O253" s="1625"/>
      <c r="P253" s="1625"/>
      <c r="AH253" s="1632">
        <v>0</v>
      </c>
    </row>
    <row s="1636" customFormat="1" customHeight="1" ht="0.75" hidden="1">
      <c r="A254" s="1781"/>
      <c r="B254" s="1781"/>
      <c r="C254" s="370" t="s">
        <v>1204</v>
      </c>
      <c r="D254" s="2463"/>
      <c r="E254" s="2205"/>
      <c r="F254" s="2384"/>
      <c r="G254" s="401"/>
      <c r="H254" s="1501"/>
      <c r="I254" s="652"/>
      <c r="J254" s="572"/>
      <c r="K254" s="1501"/>
      <c r="L254" s="215"/>
      <c r="M254" s="342"/>
      <c r="N254" s="335"/>
      <c r="O254" s="1625"/>
      <c r="P254" s="1625"/>
      <c r="AH254" s="1632">
        <v>0</v>
      </c>
    </row>
    <row s="1636" customFormat="1" customHeight="1" ht="18.75" hidden="1">
      <c r="A255" s="1781" t="s">
        <v>259</v>
      </c>
      <c r="B255" s="1781" t="s">
        <v>260</v>
      </c>
      <c r="C255" s="370"/>
      <c r="D255" s="2463"/>
      <c r="E255" s="2205"/>
      <c r="F255" s="2384" t="str">
        <f>INDEX(PT_DIFFERENTIATION_VTAR,MATCH(A255,PT_DIFFERENTIATION_VTAR_ID,0))</f>
        <v>Тариф на техническую воду</v>
      </c>
      <c r="G255" s="2428" t="str">
        <f>INDEX(PT_DIFFERENTIATION_NTAR,MATCH(B255,PT_DIFFERENTIATION_NTAR_ID,0))</f>
        <v/>
      </c>
      <c r="H255" s="1863"/>
      <c r="I255" s="1740"/>
      <c r="J255" s="1774"/>
      <c r="K255" s="1779"/>
      <c r="L255" s="1863" t="s">
        <v>335</v>
      </c>
      <c r="M255" s="342"/>
      <c r="N255" s="335"/>
      <c r="O255" s="1625"/>
      <c r="P255" s="1625"/>
      <c r="AH255" s="1632">
        <v>0</v>
      </c>
    </row>
    <row s="1636" customFormat="1" customHeight="1" ht="18.75" hidden="1">
      <c r="A256" s="1781"/>
      <c r="B256" s="1781"/>
      <c r="C256" s="370" t="s">
        <v>1197</v>
      </c>
      <c r="D256" s="2463"/>
      <c r="E256" s="2205"/>
      <c r="F256" s="2384"/>
      <c r="G256" s="2428"/>
      <c r="H256" s="1501"/>
      <c r="I256" s="652" t="s">
        <v>1196</v>
      </c>
      <c r="J256" s="572"/>
      <c r="K256" s="1501"/>
      <c r="L256" s="215"/>
      <c r="M256" s="342"/>
      <c r="N256" s="335"/>
      <c r="O256" s="1625"/>
      <c r="P256" s="1625"/>
      <c r="AH256" s="1632">
        <v>0</v>
      </c>
    </row>
    <row s="1636" customFormat="1" customHeight="1" ht="0.75" hidden="1">
      <c r="A257" s="1781"/>
      <c r="B257" s="1781"/>
      <c r="C257" s="370" t="s">
        <v>1204</v>
      </c>
      <c r="D257" s="2463"/>
      <c r="E257" s="2205"/>
      <c r="F257" s="2384"/>
      <c r="G257" s="401"/>
      <c r="H257" s="1501"/>
      <c r="I257" s="652"/>
      <c r="J257" s="572"/>
      <c r="K257" s="1501"/>
      <c r="L257" s="215"/>
      <c r="M257" s="342"/>
      <c r="N257" s="335"/>
      <c r="O257" s="1625"/>
      <c r="P257" s="1625"/>
      <c r="AH257" s="1632">
        <v>0</v>
      </c>
    </row>
    <row s="1636" customFormat="1" customHeight="1" ht="18.75" hidden="1">
      <c r="A258" s="1781" t="s">
        <v>264</v>
      </c>
      <c r="B258" s="1781" t="s">
        <v>265</v>
      </c>
      <c r="C258" s="370"/>
      <c r="D258" s="2463"/>
      <c r="E258" s="2205"/>
      <c r="F258" s="2384" t="str">
        <f>INDEX(PT_DIFFERENTIATION_VTAR,MATCH(A258,PT_DIFFERENTIATION_VTAR_ID,0))</f>
        <v>Тариф на транспортировку воды</v>
      </c>
      <c r="G258" s="2428" t="str">
        <f>INDEX(PT_DIFFERENTIATION_NTAR,MATCH(B258,PT_DIFFERENTIATION_NTAR_ID,0))</f>
        <v/>
      </c>
      <c r="H258" s="1863"/>
      <c r="I258" s="1740"/>
      <c r="J258" s="1774"/>
      <c r="K258" s="1779"/>
      <c r="L258" s="1863" t="s">
        <v>335</v>
      </c>
      <c r="M258" s="342"/>
      <c r="N258" s="335"/>
      <c r="O258" s="1625"/>
      <c r="P258" s="1625"/>
      <c r="AH258" s="1632">
        <v>0</v>
      </c>
    </row>
    <row s="1636" customFormat="1" customHeight="1" ht="18.75" hidden="1">
      <c r="A259" s="1781"/>
      <c r="B259" s="1781"/>
      <c r="C259" s="370" t="s">
        <v>1197</v>
      </c>
      <c r="D259" s="2463"/>
      <c r="E259" s="2205"/>
      <c r="F259" s="2384"/>
      <c r="G259" s="2428"/>
      <c r="H259" s="1501"/>
      <c r="I259" s="652" t="s">
        <v>1196</v>
      </c>
      <c r="J259" s="572"/>
      <c r="K259" s="1501"/>
      <c r="L259" s="215"/>
      <c r="M259" s="342"/>
      <c r="N259" s="335"/>
      <c r="O259" s="1625"/>
      <c r="P259" s="1625"/>
      <c r="AH259" s="1632">
        <v>0</v>
      </c>
    </row>
    <row s="1636" customFormat="1" customHeight="1" ht="0.75" hidden="1">
      <c r="A260" s="1781"/>
      <c r="B260" s="1781"/>
      <c r="C260" s="370" t="s">
        <v>1204</v>
      </c>
      <c r="D260" s="2463"/>
      <c r="E260" s="2205"/>
      <c r="F260" s="2384"/>
      <c r="G260" s="401"/>
      <c r="H260" s="1501"/>
      <c r="I260" s="652"/>
      <c r="J260" s="572"/>
      <c r="K260" s="1501"/>
      <c r="L260" s="215"/>
      <c r="M260" s="342"/>
      <c r="N260" s="335"/>
      <c r="O260" s="1625"/>
      <c r="P260" s="1625"/>
      <c r="AH260" s="1632">
        <v>0</v>
      </c>
    </row>
    <row s="1636" customFormat="1" customHeight="1" ht="18.75" hidden="1">
      <c r="A261" s="1781" t="s">
        <v>269</v>
      </c>
      <c r="B261" s="1781" t="s">
        <v>270</v>
      </c>
      <c r="C261" s="370"/>
      <c r="D261" s="2463"/>
      <c r="E261" s="2205"/>
      <c r="F261" s="2384" t="str">
        <f>INDEX(PT_DIFFERENTIATION_VTAR,MATCH(A261,PT_DIFFERENTIATION_VTAR_ID,0))</f>
        <v>Тариф на подвоз воды</v>
      </c>
      <c r="G261" s="2428" t="str">
        <f>INDEX(PT_DIFFERENTIATION_NTAR,MATCH(B261,PT_DIFFERENTIATION_NTAR_ID,0))</f>
        <v/>
      </c>
      <c r="H261" s="1863"/>
      <c r="I261" s="1740"/>
      <c r="J261" s="1774"/>
      <c r="K261" s="1779"/>
      <c r="L261" s="1863" t="s">
        <v>335</v>
      </c>
      <c r="M261" s="342"/>
      <c r="N261" s="335"/>
      <c r="O261" s="1625"/>
      <c r="P261" s="1625"/>
      <c r="AH261" s="1632">
        <v>0</v>
      </c>
    </row>
    <row s="1636" customFormat="1" customHeight="1" ht="18.75" hidden="1">
      <c r="A262" s="1781"/>
      <c r="B262" s="1781"/>
      <c r="C262" s="370" t="s">
        <v>1197</v>
      </c>
      <c r="D262" s="2463"/>
      <c r="E262" s="2205"/>
      <c r="F262" s="2384"/>
      <c r="G262" s="2428"/>
      <c r="H262" s="1501"/>
      <c r="I262" s="652" t="s">
        <v>1196</v>
      </c>
      <c r="J262" s="572"/>
      <c r="K262" s="1501"/>
      <c r="L262" s="215"/>
      <c r="M262" s="342"/>
      <c r="N262" s="335"/>
      <c r="O262" s="1625"/>
      <c r="P262" s="1625"/>
      <c r="AH262" s="1632">
        <v>0</v>
      </c>
    </row>
    <row s="1636" customFormat="1" customHeight="1" ht="0.75" hidden="1">
      <c r="A263" s="1781"/>
      <c r="B263" s="1781"/>
      <c r="C263" s="370" t="s">
        <v>1204</v>
      </c>
      <c r="D263" s="2463"/>
      <c r="E263" s="2205"/>
      <c r="F263" s="2384"/>
      <c r="G263" s="401"/>
      <c r="H263" s="1501"/>
      <c r="I263" s="652"/>
      <c r="J263" s="572"/>
      <c r="K263" s="1501"/>
      <c r="L263" s="215"/>
      <c r="M263" s="342"/>
      <c r="N263" s="335"/>
      <c r="O263" s="1625"/>
      <c r="P263" s="1625"/>
      <c r="AH263" s="1632">
        <v>0</v>
      </c>
    </row>
    <row s="1636" customFormat="1" customHeight="1" ht="18.75" hidden="1">
      <c r="A264" s="1781" t="s">
        <v>274</v>
      </c>
      <c r="B264" s="1781" t="s">
        <v>275</v>
      </c>
      <c r="C264" s="370"/>
      <c r="D264" s="2463"/>
      <c r="E264" s="2205"/>
      <c r="F264" s="2384"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28" t="str">
        <f>INDEX(PT_DIFFERENTIATION_NTAR,MATCH(B264,PT_DIFFERENTIATION_NTAR_ID,0))</f>
        <v/>
      </c>
      <c r="H264" s="1863"/>
      <c r="I264" s="1740"/>
      <c r="J264" s="1774"/>
      <c r="K264" s="1779"/>
      <c r="L264" s="1863" t="s">
        <v>335</v>
      </c>
      <c r="M264" s="342"/>
      <c r="N264" s="335"/>
      <c r="O264" s="1625"/>
      <c r="P264" s="1625"/>
      <c r="AH264" s="1632">
        <v>0</v>
      </c>
    </row>
    <row s="1636" customFormat="1" customHeight="1" ht="18.75" hidden="1">
      <c r="A265" s="1781"/>
      <c r="B265" s="1781"/>
      <c r="C265" s="370" t="s">
        <v>1197</v>
      </c>
      <c r="D265" s="2463"/>
      <c r="E265" s="2205"/>
      <c r="F265" s="2384"/>
      <c r="G265" s="2428"/>
      <c r="H265" s="1501"/>
      <c r="I265" s="652" t="s">
        <v>1196</v>
      </c>
      <c r="J265" s="572"/>
      <c r="K265" s="1501"/>
      <c r="L265" s="215"/>
      <c r="M265" s="342"/>
      <c r="N265" s="335"/>
      <c r="O265" s="1625"/>
      <c r="P265" s="1625"/>
      <c r="AH265" s="1632">
        <v>0</v>
      </c>
    </row>
    <row s="1636" customFormat="1" customHeight="1" ht="0.75" hidden="1">
      <c r="A266" s="1781"/>
      <c r="B266" s="1781"/>
      <c r="C266" s="370" t="s">
        <v>1204</v>
      </c>
      <c r="D266" s="2463"/>
      <c r="E266" s="2205"/>
      <c r="F266" s="2384"/>
      <c r="G266" s="401"/>
      <c r="H266" s="1501"/>
      <c r="I266" s="652"/>
      <c r="J266" s="572"/>
      <c r="K266" s="1501"/>
      <c r="L266" s="215"/>
      <c r="M266" s="342"/>
      <c r="N266" s="335"/>
      <c r="O266" s="1625"/>
      <c r="P266" s="1625"/>
      <c r="AH266" s="1632">
        <v>0</v>
      </c>
    </row>
    <row s="1636" customFormat="1" customHeight="1" ht="18.75" hidden="1">
      <c r="A267" s="1781" t="s">
        <v>279</v>
      </c>
      <c r="B267" s="1781" t="s">
        <v>280</v>
      </c>
      <c r="C267" s="370"/>
      <c r="D267" s="2463"/>
      <c r="E267" s="2205"/>
      <c r="F267" s="2384" t="str">
        <f>INDEX(PT_DIFFERENTIATION_VTAR,MATCH(A267,PT_DIFFERENTIATION_VTAR_ID,0))</f>
        <v>Тариф на горячую воду (горячее водоснабжение)</v>
      </c>
      <c r="G267" s="2428" t="str">
        <f>INDEX(PT_DIFFERENTIATION_NTAR,MATCH(B267,PT_DIFFERENTIATION_NTAR_ID,0))</f>
        <v/>
      </c>
      <c r="H267" s="1863"/>
      <c r="I267" s="1740"/>
      <c r="J267" s="1774"/>
      <c r="K267" s="1779"/>
      <c r="L267" s="1863" t="s">
        <v>335</v>
      </c>
      <c r="M267" s="342"/>
      <c r="N267" s="335"/>
      <c r="O267" s="1625"/>
      <c r="P267" s="1625"/>
      <c r="AH267" s="1632">
        <v>0</v>
      </c>
    </row>
    <row s="1636" customFormat="1" customHeight="1" ht="18.75" hidden="1">
      <c r="A268" s="1781"/>
      <c r="B268" s="1781"/>
      <c r="C268" s="370" t="s">
        <v>1197</v>
      </c>
      <c r="D268" s="2463"/>
      <c r="E268" s="2205"/>
      <c r="F268" s="2384"/>
      <c r="G268" s="2428"/>
      <c r="H268" s="1501"/>
      <c r="I268" s="652" t="s">
        <v>1196</v>
      </c>
      <c r="J268" s="572"/>
      <c r="K268" s="1501"/>
      <c r="L268" s="215"/>
      <c r="M268" s="342"/>
      <c r="N268" s="335"/>
      <c r="O268" s="1625"/>
      <c r="P268" s="1625"/>
      <c r="AH268" s="1632">
        <v>0</v>
      </c>
    </row>
    <row s="1636" customFormat="1" customHeight="1" ht="0.75" hidden="1">
      <c r="A269" s="1781"/>
      <c r="B269" s="1781"/>
      <c r="C269" s="370" t="s">
        <v>1204</v>
      </c>
      <c r="D269" s="2463"/>
      <c r="E269" s="2205"/>
      <c r="F269" s="2384"/>
      <c r="G269" s="401"/>
      <c r="H269" s="1501"/>
      <c r="I269" s="652"/>
      <c r="J269" s="572"/>
      <c r="K269" s="1501"/>
      <c r="L269" s="215"/>
      <c r="M269" s="342"/>
      <c r="N269" s="335"/>
      <c r="O269" s="1625"/>
      <c r="P269" s="1625"/>
      <c r="AH269" s="1632">
        <v>0</v>
      </c>
    </row>
    <row s="1636" customFormat="1" customHeight="1" ht="18.75" hidden="1">
      <c r="A270" s="1781" t="s">
        <v>284</v>
      </c>
      <c r="B270" s="1781" t="s">
        <v>285</v>
      </c>
      <c r="C270" s="370"/>
      <c r="D270" s="2463"/>
      <c r="E270" s="2205"/>
      <c r="F270" s="2384" t="str">
        <f>INDEX(PT_DIFFERENTIATION_VTAR,MATCH(A270,PT_DIFFERENTIATION_VTAR_ID,0))</f>
        <v>Тариф на транспортировку горячей воды</v>
      </c>
      <c r="G270" s="2428" t="str">
        <f>INDEX(PT_DIFFERENTIATION_NTAR,MATCH(B270,PT_DIFFERENTIATION_NTAR_ID,0))</f>
        <v/>
      </c>
      <c r="H270" s="1863"/>
      <c r="I270" s="1740"/>
      <c r="J270" s="1774"/>
      <c r="K270" s="1779"/>
      <c r="L270" s="1863" t="s">
        <v>335</v>
      </c>
      <c r="M270" s="342"/>
      <c r="N270" s="335"/>
      <c r="O270" s="1625"/>
      <c r="P270" s="1625"/>
      <c r="AH270" s="1632">
        <v>0</v>
      </c>
    </row>
    <row s="1636" customFormat="1" customHeight="1" ht="18.75" hidden="1">
      <c r="A271" s="1781"/>
      <c r="B271" s="1781"/>
      <c r="C271" s="370" t="s">
        <v>1197</v>
      </c>
      <c r="D271" s="2463"/>
      <c r="E271" s="2205"/>
      <c r="F271" s="2384"/>
      <c r="G271" s="2428"/>
      <c r="H271" s="1501"/>
      <c r="I271" s="652" t="s">
        <v>1196</v>
      </c>
      <c r="J271" s="572"/>
      <c r="K271" s="1501"/>
      <c r="L271" s="215"/>
      <c r="M271" s="342"/>
      <c r="N271" s="335"/>
      <c r="O271" s="1625"/>
      <c r="P271" s="1625"/>
      <c r="AH271" s="1632">
        <v>0</v>
      </c>
    </row>
    <row s="1636" customFormat="1" customHeight="1" ht="0.75" hidden="1">
      <c r="A272" s="1781"/>
      <c r="B272" s="1781"/>
      <c r="C272" s="370" t="s">
        <v>1204</v>
      </c>
      <c r="D272" s="2463"/>
      <c r="E272" s="2205"/>
      <c r="F272" s="2384"/>
      <c r="G272" s="401"/>
      <c r="H272" s="1501"/>
      <c r="I272" s="652"/>
      <c r="J272" s="572"/>
      <c r="K272" s="1501"/>
      <c r="L272" s="215"/>
      <c r="M272" s="342"/>
      <c r="N272" s="335"/>
      <c r="O272" s="1625"/>
      <c r="P272" s="1625"/>
      <c r="AH272" s="1632">
        <v>0</v>
      </c>
    </row>
    <row s="1636" customFormat="1" customHeight="1" ht="18.75" hidden="1">
      <c r="A273" s="1781" t="s">
        <v>289</v>
      </c>
      <c r="B273" s="1781" t="s">
        <v>290</v>
      </c>
      <c r="C273" s="370"/>
      <c r="D273" s="2463"/>
      <c r="E273" s="2205"/>
      <c r="F273" s="2384"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8" t="str">
        <f>INDEX(PT_DIFFERENTIATION_NTAR,MATCH(B273,PT_DIFFERENTIATION_NTAR_ID,0))</f>
        <v/>
      </c>
      <c r="H273" s="1863"/>
      <c r="I273" s="1740"/>
      <c r="J273" s="1774"/>
      <c r="K273" s="1779"/>
      <c r="L273" s="1863" t="s">
        <v>335</v>
      </c>
      <c r="M273" s="342"/>
      <c r="N273" s="335"/>
      <c r="O273" s="1625"/>
      <c r="P273" s="1625"/>
      <c r="AH273" s="1632">
        <v>0</v>
      </c>
    </row>
    <row s="1636" customFormat="1" customHeight="1" ht="18.75" hidden="1">
      <c r="A274" s="1781"/>
      <c r="B274" s="1781"/>
      <c r="C274" s="370" t="s">
        <v>1197</v>
      </c>
      <c r="D274" s="2463"/>
      <c r="E274" s="2205"/>
      <c r="F274" s="2384"/>
      <c r="G274" s="2428"/>
      <c r="H274" s="1501"/>
      <c r="I274" s="652" t="s">
        <v>1196</v>
      </c>
      <c r="J274" s="572"/>
      <c r="K274" s="1501"/>
      <c r="L274" s="215"/>
      <c r="M274" s="342"/>
      <c r="N274" s="335"/>
      <c r="O274" s="1625"/>
      <c r="P274" s="1625"/>
      <c r="AH274" s="1632">
        <v>0</v>
      </c>
    </row>
    <row s="1636" customFormat="1" customHeight="1" ht="0.75" hidden="1">
      <c r="A275" s="1781"/>
      <c r="B275" s="1781"/>
      <c r="C275" s="370" t="s">
        <v>1204</v>
      </c>
      <c r="D275" s="2463"/>
      <c r="E275" s="2205"/>
      <c r="F275" s="2384"/>
      <c r="G275" s="401"/>
      <c r="H275" s="1501"/>
      <c r="I275" s="652"/>
      <c r="J275" s="572"/>
      <c r="K275" s="1501"/>
      <c r="L275" s="215"/>
      <c r="M275" s="342"/>
      <c r="N275" s="335"/>
      <c r="O275" s="1625"/>
      <c r="P275" s="1625"/>
      <c r="AH275" s="1632">
        <v>0</v>
      </c>
    </row>
    <row s="1636" customFormat="1" customHeight="1" ht="18.75" hidden="1">
      <c r="A276" s="1781" t="s">
        <v>294</v>
      </c>
      <c r="B276" s="1781" t="s">
        <v>295</v>
      </c>
      <c r="C276" s="370"/>
      <c r="D276" s="2463"/>
      <c r="E276" s="2205"/>
      <c r="F276" s="2384" t="str">
        <f>INDEX(PT_DIFFERENTIATION_VTAR,MATCH(A276,PT_DIFFERENTIATION_VTAR_ID,0))</f>
        <v>Тариф на водоотведение</v>
      </c>
      <c r="G276" s="2428" t="str">
        <f>INDEX(PT_DIFFERENTIATION_NTAR,MATCH(B276,PT_DIFFERENTIATION_NTAR_ID,0))</f>
        <v/>
      </c>
      <c r="H276" s="1863"/>
      <c r="I276" s="1740"/>
      <c r="J276" s="1774"/>
      <c r="K276" s="1779"/>
      <c r="L276" s="1863" t="s">
        <v>335</v>
      </c>
      <c r="M276" s="342"/>
      <c r="N276" s="335"/>
      <c r="O276" s="1625"/>
      <c r="P276" s="1625"/>
      <c r="AH276" s="1632">
        <v>0</v>
      </c>
    </row>
    <row s="1636" customFormat="1" customHeight="1" ht="18.75" hidden="1">
      <c r="A277" s="1781"/>
      <c r="B277" s="1781"/>
      <c r="C277" s="370" t="s">
        <v>1197</v>
      </c>
      <c r="D277" s="2463"/>
      <c r="E277" s="2205"/>
      <c r="F277" s="2384"/>
      <c r="G277" s="2428"/>
      <c r="H277" s="1501"/>
      <c r="I277" s="652" t="s">
        <v>1196</v>
      </c>
      <c r="J277" s="572"/>
      <c r="K277" s="1501"/>
      <c r="L277" s="215"/>
      <c r="M277" s="342"/>
      <c r="N277" s="335"/>
      <c r="O277" s="1625"/>
      <c r="P277" s="1625"/>
      <c r="AH277" s="1632">
        <v>0</v>
      </c>
    </row>
    <row s="1636" customFormat="1" customHeight="1" ht="0.75" hidden="1">
      <c r="A278" s="1781"/>
      <c r="B278" s="1781"/>
      <c r="C278" s="370" t="s">
        <v>1204</v>
      </c>
      <c r="D278" s="2463"/>
      <c r="E278" s="2205"/>
      <c r="F278" s="2384"/>
      <c r="G278" s="401"/>
      <c r="H278" s="1501"/>
      <c r="I278" s="652"/>
      <c r="J278" s="572"/>
      <c r="K278" s="1501"/>
      <c r="L278" s="215"/>
      <c r="M278" s="342"/>
      <c r="N278" s="335"/>
      <c r="O278" s="1625"/>
      <c r="P278" s="1625"/>
      <c r="AH278" s="1632">
        <v>0</v>
      </c>
    </row>
    <row s="1636" customFormat="1" customHeight="1" ht="18.75" hidden="1">
      <c r="A279" s="1781" t="s">
        <v>299</v>
      </c>
      <c r="B279" s="1781" t="s">
        <v>300</v>
      </c>
      <c r="C279" s="370"/>
      <c r="D279" s="2463"/>
      <c r="E279" s="2205"/>
      <c r="F279" s="2384" t="str">
        <f>INDEX(PT_DIFFERENTIATION_VTAR,MATCH(A279,PT_DIFFERENTIATION_VTAR_ID,0))</f>
        <v>Тариф на транспортировку сточных вод</v>
      </c>
      <c r="G279" s="2428" t="str">
        <f>INDEX(PT_DIFFERENTIATION_NTAR,MATCH(B279,PT_DIFFERENTIATION_NTAR_ID,0))</f>
        <v/>
      </c>
      <c r="H279" s="1863"/>
      <c r="I279" s="1740"/>
      <c r="J279" s="1774"/>
      <c r="K279" s="1779"/>
      <c r="L279" s="1863" t="s">
        <v>335</v>
      </c>
      <c r="M279" s="342"/>
      <c r="N279" s="335"/>
      <c r="O279" s="1625"/>
      <c r="P279" s="1625"/>
      <c r="AH279" s="1632">
        <v>0</v>
      </c>
    </row>
    <row s="1636" customFormat="1" customHeight="1" ht="18.75" hidden="1">
      <c r="A280" s="1781"/>
      <c r="B280" s="1781"/>
      <c r="C280" s="370" t="s">
        <v>1197</v>
      </c>
      <c r="D280" s="2463"/>
      <c r="E280" s="2205"/>
      <c r="F280" s="2384"/>
      <c r="G280" s="2428"/>
      <c r="H280" s="1501"/>
      <c r="I280" s="652" t="s">
        <v>1196</v>
      </c>
      <c r="J280" s="572"/>
      <c r="K280" s="1501"/>
      <c r="L280" s="215"/>
      <c r="M280" s="342"/>
      <c r="N280" s="335"/>
      <c r="O280" s="1625"/>
      <c r="P280" s="1625"/>
      <c r="AH280" s="1632">
        <v>0</v>
      </c>
    </row>
    <row s="1636" customFormat="1" customHeight="1" ht="0.75" hidden="1">
      <c r="A281" s="1781"/>
      <c r="B281" s="1781"/>
      <c r="C281" s="370" t="s">
        <v>1204</v>
      </c>
      <c r="D281" s="2463"/>
      <c r="E281" s="2205"/>
      <c r="F281" s="2384"/>
      <c r="G281" s="401"/>
      <c r="H281" s="1501"/>
      <c r="I281" s="652"/>
      <c r="J281" s="572"/>
      <c r="K281" s="1501"/>
      <c r="L281" s="215"/>
      <c r="M281" s="342"/>
      <c r="N281" s="335"/>
      <c r="O281" s="1625"/>
      <c r="P281" s="1625"/>
      <c r="AH281" s="1632">
        <v>0</v>
      </c>
    </row>
    <row s="1636" customFormat="1" customHeight="1" ht="18.75" hidden="1">
      <c r="A282" s="1781" t="s">
        <v>304</v>
      </c>
      <c r="B282" s="1781" t="s">
        <v>305</v>
      </c>
      <c r="C282" s="370"/>
      <c r="D282" s="2463"/>
      <c r="E282" s="2205"/>
      <c r="F282" s="2384" t="str">
        <f>INDEX(PT_DIFFERENTIATION_VTAR,MATCH(A282,PT_DIFFERENTIATION_VTAR_ID,0))</f>
        <v>Тариф на подключение (технологическое присоединение) к централизованной системе водоотведения</v>
      </c>
      <c r="G282" s="2428" t="str">
        <f>INDEX(PT_DIFFERENTIATION_NTAR,MATCH(B282,PT_DIFFERENTIATION_NTAR_ID,0))</f>
        <v/>
      </c>
      <c r="H282" s="1863"/>
      <c r="I282" s="1740"/>
      <c r="J282" s="1774"/>
      <c r="K282" s="1779"/>
      <c r="L282" s="1863" t="s">
        <v>335</v>
      </c>
      <c r="M282" s="342"/>
      <c r="N282" s="335"/>
      <c r="O282" s="1625"/>
      <c r="P282" s="1625"/>
      <c r="AH282" s="1632">
        <v>0</v>
      </c>
    </row>
    <row s="1636" customFormat="1" customHeight="1" ht="18.75" hidden="1">
      <c r="A283" s="1781"/>
      <c r="B283" s="1781"/>
      <c r="C283" s="370" t="s">
        <v>1197</v>
      </c>
      <c r="D283" s="2463"/>
      <c r="E283" s="2205"/>
      <c r="F283" s="2384"/>
      <c r="G283" s="2428"/>
      <c r="H283" s="1501"/>
      <c r="I283" s="652" t="s">
        <v>1196</v>
      </c>
      <c r="J283" s="572"/>
      <c r="K283" s="1501"/>
      <c r="L283" s="215"/>
      <c r="M283" s="342"/>
      <c r="N283" s="335"/>
      <c r="O283" s="1625"/>
      <c r="P283" s="1625"/>
      <c r="AH283" s="1632">
        <v>0</v>
      </c>
    </row>
    <row s="1636" customFormat="1" customHeight="1" ht="1.05">
      <c r="A284" s="1781"/>
      <c r="B284" s="1781"/>
      <c r="C284" s="370" t="s">
        <v>1204</v>
      </c>
      <c r="D284" s="2463"/>
      <c r="E284" s="2205"/>
      <c r="F284" s="2384"/>
      <c r="G284" s="401"/>
      <c r="H284" s="1501"/>
      <c r="I284" s="652"/>
      <c r="J284" s="572"/>
      <c r="K284" s="1501"/>
      <c r="L284" s="215"/>
      <c r="M284" s="342"/>
      <c r="N284" s="335"/>
      <c r="O284" s="1625"/>
      <c r="P284" s="1625"/>
      <c r="AH284" s="1632">
        <v>1</v>
      </c>
    </row>
    <row customHeight="1" ht="27.299999999999997">
      <c r="A285" s="1781"/>
      <c r="B285" s="1781"/>
      <c r="D285" s="377"/>
      <c r="E285" s="148" t="s">
        <v>96</v>
      </c>
      <c r="F285"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1"/>
      <c r="H285" s="2461"/>
      <c r="I285" s="2461"/>
      <c r="J285" s="2461"/>
      <c r="K285" s="2461"/>
      <c r="L285" s="2461"/>
      <c r="M285" s="298"/>
      <c r="N285" s="335"/>
      <c r="AH285" s="375">
        <v>26</v>
      </c>
    </row>
    <row s="1636" customFormat="1" customHeight="1" ht="60.75" hidden="1">
      <c r="A286" s="1781" t="s">
        <v>159</v>
      </c>
      <c r="B286" s="1781" t="s">
        <v>160</v>
      </c>
      <c r="C286" s="370"/>
      <c r="D286" s="2463"/>
      <c r="E286" s="2205"/>
      <c r="F286" s="2384"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8" t="str">
        <f>INDEX(PT_DIFFERENTIATION_NTAR,MATCH(B286,PT_DIFFERENTIATION_NTAR_ID,0))</f>
        <v/>
      </c>
      <c r="H286" s="1863"/>
      <c r="I286" s="1740"/>
      <c r="J286" s="1774"/>
      <c r="K286" s="1779"/>
      <c r="L286" s="1863" t="s">
        <v>335</v>
      </c>
      <c r="M28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5"/>
      <c r="O286" s="1625"/>
      <c r="P286" s="1625"/>
      <c r="AH286" s="1632">
        <v>0</v>
      </c>
    </row>
    <row s="1636" customFormat="1" customHeight="1" ht="18.75" hidden="1">
      <c r="A287" s="1781"/>
      <c r="B287" s="1781"/>
      <c r="C287" s="370" t="s">
        <v>1197</v>
      </c>
      <c r="D287" s="2463"/>
      <c r="E287" s="2205"/>
      <c r="F287" s="2384"/>
      <c r="G287" s="2428"/>
      <c r="H287" s="1501"/>
      <c r="I287" s="652" t="s">
        <v>1196</v>
      </c>
      <c r="J287" s="572"/>
      <c r="K287" s="1501"/>
      <c r="L287" s="215"/>
      <c r="M287" s="2171"/>
      <c r="N287" s="335"/>
      <c r="O287" s="1625"/>
      <c r="P287" s="1625"/>
      <c r="AH287" s="1632">
        <v>0</v>
      </c>
    </row>
    <row s="1636" customFormat="1" customHeight="1" ht="0.75" hidden="1">
      <c r="A288" s="1781"/>
      <c r="B288" s="1781"/>
      <c r="C288" s="370" t="s">
        <v>1204</v>
      </c>
      <c r="D288" s="2463"/>
      <c r="E288" s="2205"/>
      <c r="F288" s="2384"/>
      <c r="G288" s="401"/>
      <c r="H288" s="1501"/>
      <c r="I288" s="652"/>
      <c r="J288" s="572"/>
      <c r="K288" s="1501"/>
      <c r="L288" s="215"/>
      <c r="M288" s="2171"/>
      <c r="N288" s="335"/>
      <c r="O288" s="1625"/>
      <c r="P288" s="1625"/>
      <c r="AH288" s="1632">
        <v>0</v>
      </c>
    </row>
    <row s="1636" customFormat="1" customHeight="1" ht="45" hidden="1">
      <c r="A289" s="1781" t="s">
        <v>165</v>
      </c>
      <c r="B289" s="1781" t="s">
        <v>166</v>
      </c>
      <c r="C289" s="370"/>
      <c r="D289" s="2463"/>
      <c r="E289" s="2205"/>
      <c r="F289" s="2384" t="str">
        <f>INDEX(PT_DIFFERENTIATION_VTAR,MATCH(A289,PT_DIFFERENTIATION_VTAR_ID,0))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9" s="2428" t="str">
        <f>INDEX(PT_DIFFERENTIATION_NTAR,MATCH(B289,PT_DIFFERENTIATION_NTAR_ID,0))</f>
        <v/>
      </c>
      <c r="H289" s="1863"/>
      <c r="I289" s="1740"/>
      <c r="J289" s="1774"/>
      <c r="K289" s="1779"/>
      <c r="L289" s="1863" t="s">
        <v>335</v>
      </c>
      <c r="M289" s="2172"/>
      <c r="N289" s="335"/>
      <c r="O289" s="1625"/>
      <c r="P289" s="1625"/>
      <c r="AH289" s="1632">
        <v>0</v>
      </c>
    </row>
    <row s="1636" customFormat="1" customHeight="1" ht="18.75" hidden="1">
      <c r="A290" s="1781"/>
      <c r="B290" s="1781"/>
      <c r="C290" s="370" t="s">
        <v>1197</v>
      </c>
      <c r="D290" s="2463"/>
      <c r="E290" s="2205"/>
      <c r="F290" s="2384"/>
      <c r="G290" s="2428"/>
      <c r="H290" s="1501"/>
      <c r="I290" s="652" t="s">
        <v>1196</v>
      </c>
      <c r="J290" s="572"/>
      <c r="K290" s="1501"/>
      <c r="L290" s="215"/>
      <c r="M290" s="1862"/>
      <c r="N290" s="335"/>
      <c r="O290" s="1625"/>
      <c r="P290" s="1625"/>
      <c r="AH290" s="1632">
        <v>0</v>
      </c>
    </row>
    <row s="1636" customFormat="1" customHeight="1" ht="0.75" hidden="1">
      <c r="A291" s="1781"/>
      <c r="B291" s="1781"/>
      <c r="C291" s="370" t="s">
        <v>1204</v>
      </c>
      <c r="D291" s="2463"/>
      <c r="E291" s="2205"/>
      <c r="F291" s="2384"/>
      <c r="G291" s="401"/>
      <c r="H291" s="1501"/>
      <c r="I291" s="652"/>
      <c r="J291" s="572"/>
      <c r="K291" s="1501"/>
      <c r="L291" s="215"/>
      <c r="M291" s="342"/>
      <c r="N291" s="335"/>
      <c r="O291" s="1625"/>
      <c r="P291" s="1625"/>
      <c r="AH291" s="1632">
        <v>0</v>
      </c>
    </row>
    <row s="1636" customFormat="1" customHeight="1" ht="45" hidden="1">
      <c r="A292" s="1781" t="s">
        <v>171</v>
      </c>
      <c r="B292" s="1781" t="s">
        <v>172</v>
      </c>
      <c r="C292" s="370"/>
      <c r="D292" s="2463"/>
      <c r="E292" s="2205"/>
      <c r="F292" s="2384"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28" t="str">
        <f>INDEX(PT_DIFFERENTIATION_NTAR,MATCH(B292,PT_DIFFERENTIATION_NTAR_ID,0))</f>
        <v/>
      </c>
      <c r="H292" s="1863"/>
      <c r="I292" s="1740"/>
      <c r="J292" s="1774"/>
      <c r="K292" s="1779"/>
      <c r="L292" s="1863" t="s">
        <v>335</v>
      </c>
      <c r="M292" s="342"/>
      <c r="N292" s="335"/>
      <c r="O292" s="1625"/>
      <c r="P292" s="1625"/>
      <c r="AH292" s="1632">
        <v>0</v>
      </c>
    </row>
    <row s="1636" customFormat="1" customHeight="1" ht="18.75" hidden="1">
      <c r="A293" s="1781"/>
      <c r="B293" s="1781"/>
      <c r="C293" s="370" t="s">
        <v>1197</v>
      </c>
      <c r="D293" s="2463"/>
      <c r="E293" s="2205"/>
      <c r="F293" s="2384"/>
      <c r="G293" s="2428"/>
      <c r="H293" s="1501"/>
      <c r="I293" s="652" t="s">
        <v>1196</v>
      </c>
      <c r="J293" s="572"/>
      <c r="K293" s="1501"/>
      <c r="L293" s="215"/>
      <c r="M293" s="342"/>
      <c r="N293" s="335"/>
      <c r="O293" s="1625"/>
      <c r="P293" s="1625"/>
      <c r="AH293" s="1632">
        <v>0</v>
      </c>
    </row>
    <row s="1636" customFormat="1" customHeight="1" ht="0.75" hidden="1">
      <c r="A294" s="1781"/>
      <c r="B294" s="1781"/>
      <c r="C294" s="370" t="s">
        <v>1204</v>
      </c>
      <c r="D294" s="2463"/>
      <c r="E294" s="2205"/>
      <c r="F294" s="2384"/>
      <c r="G294" s="401"/>
      <c r="H294" s="1501"/>
      <c r="I294" s="652"/>
      <c r="J294" s="572"/>
      <c r="K294" s="1501"/>
      <c r="L294" s="215"/>
      <c r="M294" s="342"/>
      <c r="N294" s="335"/>
      <c r="O294" s="1625"/>
      <c r="P294" s="1625"/>
      <c r="AH294" s="1632">
        <v>0</v>
      </c>
    </row>
    <row s="1636" customFormat="1" customHeight="1" ht="45" hidden="1">
      <c r="A295" s="1781" t="s">
        <v>181</v>
      </c>
      <c r="B295" s="1781" t="s">
        <v>182</v>
      </c>
      <c r="C295" s="370"/>
      <c r="D295" s="2463"/>
      <c r="E295" s="2205"/>
      <c r="F295" s="2384"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428" t="str">
        <f>INDEX(PT_DIFFERENTIATION_NTAR,MATCH(B295,PT_DIFFERENTIATION_NTAR_ID,0))</f>
        <v>Тарифы на горячую воду в открытых системах теплоснабжения (горячее водоснабжение), поставляемую группе потребителей "потребители (кроме населения)"</v>
      </c>
      <c r="H295" s="1863"/>
      <c r="I295" s="1740"/>
      <c r="J295" s="1774"/>
      <c r="K295" s="1779"/>
      <c r="L295" s="1863" t="s">
        <v>335</v>
      </c>
      <c r="M295" s="342"/>
      <c r="N295" s="335"/>
      <c r="O295" s="1625"/>
      <c r="P295" s="1625"/>
      <c r="AH295" s="1632">
        <v>0</v>
      </c>
    </row>
    <row s="1636" customFormat="1" customHeight="1" ht="18.75" hidden="1">
      <c r="A296" s="1781"/>
      <c r="B296" s="1781"/>
      <c r="C296" s="370" t="s">
        <v>1197</v>
      </c>
      <c r="D296" s="2463"/>
      <c r="E296" s="2205"/>
      <c r="F296" s="2384"/>
      <c r="G296" s="2428"/>
      <c r="H296" s="1501"/>
      <c r="I296" s="652" t="s">
        <v>1196</v>
      </c>
      <c r="J296" s="572"/>
      <c r="K296" s="1501"/>
      <c r="L296" s="215"/>
      <c r="M296" s="342"/>
      <c r="N296" s="335"/>
      <c r="O296" s="1625"/>
      <c r="P296" s="1625"/>
      <c r="AH296" s="1632">
        <v>0</v>
      </c>
    </row>
    <row s="1636" customFormat="1" customHeight="1" ht="18.75">
      <c r="A297" s="1824" t="s">
        <v>181</v>
      </c>
      <c r="B297" s="1824" t="s">
        <v>194</v>
      </c>
      <c r="C297" s="1688"/>
      <c r="D297" s="345"/>
      <c r="E297" s="1032"/>
      <c r="F297" s="1032"/>
      <c r="G297" s="2428" t="str">
        <f>INDEX(PT_DIFFERENTIATION_NTAR,MATCH(B297,PT_DIFFERENTIATION_NTAR_ID,0))</f>
        <v>Тарифы на горячую воду в открытых системах теплоснабжения (горячее водоснабжение), поставляемую группе потребителей "население"</v>
      </c>
      <c r="H297" s="2272"/>
      <c r="I297" s="1740"/>
      <c r="J297" s="1774"/>
      <c r="K297" s="1779"/>
      <c r="L297" s="2272" t="s">
        <v>335</v>
      </c>
      <c r="M297" s="2319"/>
      <c r="N297" s="619"/>
      <c r="O297" s="1625"/>
      <c r="P297" s="1625"/>
      <c r="Q297" s="1636"/>
      <c r="R297" s="1636"/>
      <c r="S297" s="1636"/>
      <c r="T297" s="1636"/>
      <c r="U297" s="1636"/>
      <c r="V297" s="1636"/>
      <c r="W297" s="1636"/>
      <c r="X297" s="1636"/>
      <c r="Y297" s="1636"/>
      <c r="Z297" s="1636"/>
      <c r="AA297" s="1636"/>
      <c r="AB297" s="1636"/>
      <c r="AC297" s="1636"/>
      <c r="AD297" s="1636"/>
      <c r="AE297" s="1636"/>
      <c r="AF297" s="1636"/>
      <c r="AG297" s="1636"/>
      <c r="AH297" s="1636">
        <v>0</v>
      </c>
    </row>
    <row s="1636" customFormat="1" customHeight="1" ht="18.75">
      <c r="A298" s="1824"/>
      <c r="B298" s="1824"/>
      <c r="C298" s="1688" t="s">
        <v>1197</v>
      </c>
      <c r="D298" s="345"/>
      <c r="E298" s="1032"/>
      <c r="F298" s="1032"/>
      <c r="G298" s="2428"/>
      <c r="H298" s="3997"/>
      <c r="I298" s="3998" t="s">
        <v>1196</v>
      </c>
      <c r="J298" s="3999"/>
      <c r="K298" s="4000"/>
      <c r="L298" s="4001"/>
      <c r="M298" s="2319"/>
      <c r="N298" s="619"/>
      <c r="O298" s="1625"/>
      <c r="P298" s="1625"/>
      <c r="Q298" s="1636"/>
      <c r="R298" s="1636"/>
      <c r="S298" s="1636"/>
      <c r="T298" s="1636"/>
      <c r="U298" s="1636"/>
      <c r="V298" s="1636"/>
      <c r="W298" s="1636"/>
      <c r="X298" s="1636"/>
      <c r="Y298" s="1636"/>
      <c r="Z298" s="1636"/>
      <c r="AA298" s="1636"/>
      <c r="AB298" s="1636"/>
      <c r="AC298" s="1636"/>
      <c r="AD298" s="1636"/>
      <c r="AE298" s="1636"/>
      <c r="AF298" s="1636"/>
      <c r="AG298" s="1636"/>
      <c r="AH298" s="1636">
        <v>0</v>
      </c>
    </row>
    <row s="1636" customFormat="1" customHeight="1" ht="18.75">
      <c r="A299" s="1824" t="s">
        <v>181</v>
      </c>
      <c r="B299" s="1824" t="s">
        <v>202</v>
      </c>
      <c r="C299" s="1688"/>
      <c r="D299" s="345"/>
      <c r="E299" s="1032"/>
      <c r="F299" s="1032"/>
      <c r="G299" s="2428" t="str">
        <f>INDEX(PT_DIFFERENTIATION_NTAR,MATCH(B299,PT_DIFFERENTIATION_NTAR_ID,0))</f>
        <v>Тарифы на горячую воду в открытых системах теплоснабжения (горячее водоснабжение), поставляемую потребителям</v>
      </c>
      <c r="H299" s="2272"/>
      <c r="I299" s="1740"/>
      <c r="J299" s="1774"/>
      <c r="K299" s="1779"/>
      <c r="L299" s="2272" t="s">
        <v>335</v>
      </c>
      <c r="M299" s="2319"/>
      <c r="N299" s="619"/>
      <c r="O299" s="1625"/>
      <c r="P299" s="1625"/>
      <c r="Q299" s="1636"/>
      <c r="R299" s="1636"/>
      <c r="S299" s="1636"/>
      <c r="T299" s="1636"/>
      <c r="U299" s="1636"/>
      <c r="V299" s="1636"/>
      <c r="W299" s="1636"/>
      <c r="X299" s="1636"/>
      <c r="Y299" s="1636"/>
      <c r="Z299" s="1636"/>
      <c r="AA299" s="1636"/>
      <c r="AB299" s="1636"/>
      <c r="AC299" s="1636"/>
      <c r="AD299" s="1636"/>
      <c r="AE299" s="1636"/>
      <c r="AF299" s="1636"/>
      <c r="AG299" s="1636"/>
      <c r="AH299" s="1636">
        <v>0</v>
      </c>
    </row>
    <row s="1636" customFormat="1" customHeight="1" ht="18.75">
      <c r="A300" s="1824"/>
      <c r="B300" s="1824"/>
      <c r="C300" s="1688" t="s">
        <v>1197</v>
      </c>
      <c r="D300" s="345"/>
      <c r="E300" s="1032"/>
      <c r="F300" s="1032"/>
      <c r="G300" s="2428"/>
      <c r="H300" s="4002"/>
      <c r="I300" s="4003" t="s">
        <v>1196</v>
      </c>
      <c r="J300" s="4004"/>
      <c r="K300" s="4005"/>
      <c r="L300" s="4006"/>
      <c r="M300" s="2319"/>
      <c r="N300" s="619"/>
      <c r="O300" s="1625"/>
      <c r="P300" s="1625"/>
      <c r="Q300" s="1636"/>
      <c r="R300" s="1636"/>
      <c r="S300" s="1636"/>
      <c r="T300" s="1636"/>
      <c r="U300" s="1636"/>
      <c r="V300" s="1636"/>
      <c r="W300" s="1636"/>
      <c r="X300" s="1636"/>
      <c r="Y300" s="1636"/>
      <c r="Z300" s="1636"/>
      <c r="AA300" s="1636"/>
      <c r="AB300" s="1636"/>
      <c r="AC300" s="1636"/>
      <c r="AD300" s="1636"/>
      <c r="AE300" s="1636"/>
      <c r="AF300" s="1636"/>
      <c r="AG300" s="1636"/>
      <c r="AH300" s="1636">
        <v>0</v>
      </c>
    </row>
    <row s="1636" customFormat="1" customHeight="1" ht="0.75" hidden="1">
      <c r="A301" s="1781"/>
      <c r="B301" s="1781"/>
      <c r="C301" s="370" t="s">
        <v>1204</v>
      </c>
      <c r="D301" s="2463"/>
      <c r="E301" s="2205"/>
      <c r="F301" s="2384"/>
      <c r="G301" s="401"/>
      <c r="H301" s="1501"/>
      <c r="I301" s="652"/>
      <c r="J301" s="572"/>
      <c r="K301" s="1501"/>
      <c r="L301" s="215"/>
      <c r="M301" s="342"/>
      <c r="N301" s="335"/>
      <c r="O301" s="1625"/>
      <c r="P301" s="1625"/>
      <c r="AH301" s="1632">
        <v>0</v>
      </c>
    </row>
    <row s="1636" customFormat="1" customHeight="1" ht="18.75" hidden="1">
      <c r="A302" s="1781" t="s">
        <v>210</v>
      </c>
      <c r="B302" s="1781" t="s">
        <v>211</v>
      </c>
      <c r="C302" s="370"/>
      <c r="D302" s="2463"/>
      <c r="E302" s="2205"/>
      <c r="F302" s="2384" t="str">
        <f>INDEX(PT_DIFFERENTIATION_VTAR,MATCH(A302,PT_DIFFERENTIATION_VTAR_ID,0))</f>
        <v>Тарифы на услуги по передаче тепловой энергии</v>
      </c>
      <c r="G302" s="2428" t="str">
        <f>INDEX(PT_DIFFERENTIATION_NTAR,MATCH(B302,PT_DIFFERENTIATION_NTAR_ID,0))</f>
        <v/>
      </c>
      <c r="H302" s="1863"/>
      <c r="I302" s="1740"/>
      <c r="J302" s="1774"/>
      <c r="K302" s="1779"/>
      <c r="L302" s="1863" t="s">
        <v>335</v>
      </c>
      <c r="M302" s="342"/>
      <c r="N302" s="335"/>
      <c r="O302" s="1625"/>
      <c r="P302" s="1625"/>
      <c r="AH302" s="1632">
        <v>0</v>
      </c>
    </row>
    <row s="1636" customFormat="1" customHeight="1" ht="18.75" hidden="1">
      <c r="A303" s="1781"/>
      <c r="B303" s="1781"/>
      <c r="C303" s="370" t="s">
        <v>1197</v>
      </c>
      <c r="D303" s="2463"/>
      <c r="E303" s="2205"/>
      <c r="F303" s="2384"/>
      <c r="G303" s="2428"/>
      <c r="H303" s="1501"/>
      <c r="I303" s="652" t="s">
        <v>1196</v>
      </c>
      <c r="J303" s="572"/>
      <c r="K303" s="1501"/>
      <c r="L303" s="215"/>
      <c r="M303" s="342"/>
      <c r="N303" s="335"/>
      <c r="O303" s="1625"/>
      <c r="P303" s="1625"/>
      <c r="AH303" s="1632">
        <v>0</v>
      </c>
    </row>
    <row s="1636" customFormat="1" customHeight="1" ht="0.75" hidden="1">
      <c r="A304" s="1781"/>
      <c r="B304" s="1781"/>
      <c r="C304" s="370" t="s">
        <v>1204</v>
      </c>
      <c r="D304" s="2463"/>
      <c r="E304" s="2205"/>
      <c r="F304" s="2384"/>
      <c r="G304" s="401"/>
      <c r="H304" s="1501"/>
      <c r="I304" s="652"/>
      <c r="J304" s="572"/>
      <c r="K304" s="1501"/>
      <c r="L304" s="215"/>
      <c r="M304" s="342"/>
      <c r="N304" s="335"/>
      <c r="O304" s="1625"/>
      <c r="P304" s="1625"/>
      <c r="AH304" s="1632">
        <v>0</v>
      </c>
    </row>
    <row s="1636" customFormat="1" customHeight="1" ht="18.75" hidden="1">
      <c r="A305" s="1781" t="s">
        <v>216</v>
      </c>
      <c r="B305" s="1781" t="s">
        <v>217</v>
      </c>
      <c r="C305" s="370"/>
      <c r="D305" s="2463"/>
      <c r="E305" s="2205"/>
      <c r="F305" s="2384" t="str">
        <f>INDEX(PT_DIFFERENTIATION_VTAR,MATCH(A305,PT_DIFFERENTIATION_VTAR_ID,0))</f>
        <v>Тарифы на услуги по передаче теплоносителя</v>
      </c>
      <c r="G305" s="2428" t="str">
        <f>INDEX(PT_DIFFERENTIATION_NTAR,MATCH(B305,PT_DIFFERENTIATION_NTAR_ID,0))</f>
        <v/>
      </c>
      <c r="H305" s="1863"/>
      <c r="I305" s="1740"/>
      <c r="J305" s="1774"/>
      <c r="K305" s="1779"/>
      <c r="L305" s="1863" t="s">
        <v>335</v>
      </c>
      <c r="M305" s="342"/>
      <c r="N305" s="335"/>
      <c r="O305" s="1625"/>
      <c r="P305" s="1625"/>
      <c r="AH305" s="1632">
        <v>0</v>
      </c>
    </row>
    <row s="1636" customFormat="1" customHeight="1" ht="18.75" hidden="1">
      <c r="A306" s="1781"/>
      <c r="B306" s="1781"/>
      <c r="C306" s="370" t="s">
        <v>1197</v>
      </c>
      <c r="D306" s="2463"/>
      <c r="E306" s="2205"/>
      <c r="F306" s="2384"/>
      <c r="G306" s="2428"/>
      <c r="H306" s="1501"/>
      <c r="I306" s="652" t="s">
        <v>1196</v>
      </c>
      <c r="J306" s="572"/>
      <c r="K306" s="1501"/>
      <c r="L306" s="215"/>
      <c r="M306" s="342"/>
      <c r="N306" s="335"/>
      <c r="O306" s="1625"/>
      <c r="P306" s="1625"/>
      <c r="AH306" s="1632">
        <v>0</v>
      </c>
    </row>
    <row s="1636" customFormat="1" customHeight="1" ht="0.75" hidden="1">
      <c r="A307" s="1781"/>
      <c r="B307" s="1781"/>
      <c r="C307" s="370" t="s">
        <v>1204</v>
      </c>
      <c r="D307" s="2463"/>
      <c r="E307" s="2205"/>
      <c r="F307" s="2384"/>
      <c r="G307" s="401"/>
      <c r="H307" s="1501"/>
      <c r="I307" s="652"/>
      <c r="J307" s="572"/>
      <c r="K307" s="1501"/>
      <c r="L307" s="215"/>
      <c r="M307" s="342"/>
      <c r="N307" s="335"/>
      <c r="O307" s="1625"/>
      <c r="P307" s="1625"/>
      <c r="AH307" s="1632">
        <v>0</v>
      </c>
    </row>
    <row s="1636" customFormat="1" customHeight="1" ht="18.75" hidden="1">
      <c r="A308" s="1781" t="s">
        <v>222</v>
      </c>
      <c r="B308" s="1781" t="s">
        <v>223</v>
      </c>
      <c r="C308" s="370"/>
      <c r="D308" s="2463"/>
      <c r="E308" s="2205"/>
      <c r="F308" s="2384"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28" t="str">
        <f>INDEX(PT_DIFFERENTIATION_NTAR,MATCH(B308,PT_DIFFERENTIATION_NTAR_ID,0))</f>
        <v/>
      </c>
      <c r="H308" s="1863"/>
      <c r="I308" s="1740"/>
      <c r="J308" s="1774"/>
      <c r="K308" s="1779"/>
      <c r="L308" s="1863" t="s">
        <v>335</v>
      </c>
      <c r="M308" s="342"/>
      <c r="N308" s="335"/>
      <c r="O308" s="1625"/>
      <c r="P308" s="1625"/>
      <c r="AH308" s="1632">
        <v>0</v>
      </c>
    </row>
    <row s="1636" customFormat="1" customHeight="1" ht="18.75" hidden="1">
      <c r="A309" s="1781"/>
      <c r="B309" s="1781"/>
      <c r="C309" s="370" t="s">
        <v>1197</v>
      </c>
      <c r="D309" s="2463"/>
      <c r="E309" s="2205"/>
      <c r="F309" s="2384"/>
      <c r="G309" s="2428"/>
      <c r="H309" s="1501"/>
      <c r="I309" s="652" t="s">
        <v>1196</v>
      </c>
      <c r="J309" s="572"/>
      <c r="K309" s="1501"/>
      <c r="L309" s="215"/>
      <c r="M309" s="342"/>
      <c r="N309" s="335"/>
      <c r="O309" s="1625"/>
      <c r="P309" s="1625"/>
      <c r="AH309" s="1632">
        <v>0</v>
      </c>
    </row>
    <row s="1636" customFormat="1" customHeight="1" ht="0.75" hidden="1">
      <c r="A310" s="1781"/>
      <c r="B310" s="1781"/>
      <c r="C310" s="370" t="s">
        <v>1204</v>
      </c>
      <c r="D310" s="2463"/>
      <c r="E310" s="2205"/>
      <c r="F310" s="2384"/>
      <c r="G310" s="401"/>
      <c r="H310" s="1501"/>
      <c r="I310" s="652"/>
      <c r="J310" s="572"/>
      <c r="K310" s="1501"/>
      <c r="L310" s="215"/>
      <c r="M310" s="342"/>
      <c r="N310" s="335"/>
      <c r="O310" s="1625"/>
      <c r="P310" s="1625"/>
      <c r="AH310" s="1632">
        <v>0</v>
      </c>
    </row>
    <row s="1636" customFormat="1" customHeight="1" ht="18.75" hidden="1">
      <c r="A311" s="1781" t="s">
        <v>228</v>
      </c>
      <c r="B311" s="1781" t="s">
        <v>229</v>
      </c>
      <c r="C311" s="370"/>
      <c r="D311" s="2463"/>
      <c r="E311" s="2205"/>
      <c r="F311" s="2384" t="str">
        <f>INDEX(PT_DIFFERENTIATION_VTAR,MATCH(A311,PT_DIFFERENTIATION_VTAR_ID,0))</f>
        <v>Плата за подключение (технологическое присоединение) к системе теплоснабжения</v>
      </c>
      <c r="G311" s="2428" t="str">
        <f>INDEX(PT_DIFFERENTIATION_NTAR,MATCH(B311,PT_DIFFERENTIATION_NTAR_ID,0))</f>
        <v/>
      </c>
      <c r="H311" s="1863"/>
      <c r="I311" s="1740"/>
      <c r="J311" s="1774"/>
      <c r="K311" s="1779"/>
      <c r="L311" s="1863" t="s">
        <v>335</v>
      </c>
      <c r="M311" s="342"/>
      <c r="N311" s="335"/>
      <c r="O311" s="1625"/>
      <c r="P311" s="1625"/>
      <c r="AH311" s="1632">
        <v>0</v>
      </c>
    </row>
    <row s="1636" customFormat="1" customHeight="1" ht="18.75" hidden="1">
      <c r="A312" s="1781"/>
      <c r="B312" s="1781"/>
      <c r="C312" s="370" t="s">
        <v>1197</v>
      </c>
      <c r="D312" s="2463"/>
      <c r="E312" s="2205"/>
      <c r="F312" s="2384"/>
      <c r="G312" s="2428"/>
      <c r="H312" s="1501"/>
      <c r="I312" s="652" t="s">
        <v>1196</v>
      </c>
      <c r="J312" s="572"/>
      <c r="K312" s="1501"/>
      <c r="L312" s="215"/>
      <c r="M312" s="342"/>
      <c r="N312" s="335"/>
      <c r="O312" s="1625"/>
      <c r="P312" s="1625"/>
      <c r="AH312" s="1632">
        <v>0</v>
      </c>
    </row>
    <row s="1636" customFormat="1" customHeight="1" ht="0.75" hidden="1">
      <c r="A313" s="1781"/>
      <c r="B313" s="1781"/>
      <c r="C313" s="370" t="s">
        <v>1204</v>
      </c>
      <c r="D313" s="2463"/>
      <c r="E313" s="2205"/>
      <c r="F313" s="2384"/>
      <c r="G313" s="401"/>
      <c r="H313" s="1501"/>
      <c r="I313" s="652"/>
      <c r="J313" s="572"/>
      <c r="K313" s="1501"/>
      <c r="L313" s="215"/>
      <c r="M313" s="342"/>
      <c r="N313" s="335"/>
      <c r="O313" s="1625"/>
      <c r="P313" s="1625"/>
      <c r="AH313" s="1632">
        <v>0</v>
      </c>
    </row>
    <row s="1636" customFormat="1" customHeight="1" ht="18.75" hidden="1">
      <c r="A314" s="1781" t="s">
        <v>234</v>
      </c>
      <c r="B314" s="1781" t="s">
        <v>235</v>
      </c>
      <c r="C314" s="370"/>
      <c r="D314" s="2463"/>
      <c r="E314" s="2205"/>
      <c r="F314" s="2384" t="str">
        <f>INDEX(PT_DIFFERENTIATION_VTAR,MATCH(A314,PT_DIFFERENTIATION_VTAR_ID,0))</f>
        <v>Плата за подключение (технологическое присоединение) к системе теплоснабжения (индивидуальная)</v>
      </c>
      <c r="G314" s="2428" t="str">
        <f>INDEX(PT_DIFFERENTIATION_NTAR,MATCH(B314,PT_DIFFERENTIATION_NTAR_ID,0))</f>
        <v/>
      </c>
      <c r="H314" s="1990"/>
      <c r="I314" s="1740"/>
      <c r="J314" s="1774"/>
      <c r="K314" s="1779"/>
      <c r="L314" s="1990" t="s">
        <v>335</v>
      </c>
      <c r="M314" s="342"/>
      <c r="N314" s="335"/>
      <c r="O314" s="1625"/>
      <c r="P314" s="1625"/>
      <c r="AH314" s="1632">
        <v>0</v>
      </c>
    </row>
    <row s="1636" customFormat="1" customHeight="1" ht="18.75" hidden="1">
      <c r="A315" s="1781"/>
      <c r="B315" s="1781"/>
      <c r="C315" s="370" t="s">
        <v>1197</v>
      </c>
      <c r="D315" s="2463"/>
      <c r="E315" s="2205"/>
      <c r="F315" s="2384"/>
      <c r="G315" s="2428"/>
      <c r="H315" s="1501"/>
      <c r="I315" s="652" t="s">
        <v>1196</v>
      </c>
      <c r="J315" s="572"/>
      <c r="K315" s="1501"/>
      <c r="L315" s="215"/>
      <c r="M315" s="342"/>
      <c r="N315" s="335"/>
      <c r="O315" s="1625"/>
      <c r="P315" s="1625"/>
      <c r="AH315" s="1632">
        <v>0</v>
      </c>
    </row>
    <row s="1636" customFormat="1" customHeight="1" ht="0.75" hidden="1">
      <c r="A316" s="1781"/>
      <c r="B316" s="1781"/>
      <c r="C316" s="370" t="s">
        <v>1204</v>
      </c>
      <c r="D316" s="2463"/>
      <c r="E316" s="2205"/>
      <c r="F316" s="2384"/>
      <c r="G316" s="401"/>
      <c r="H316" s="1501"/>
      <c r="I316" s="652"/>
      <c r="J316" s="572"/>
      <c r="K316" s="1501"/>
      <c r="L316" s="215"/>
      <c r="M316" s="342"/>
      <c r="N316" s="335"/>
      <c r="O316" s="1625"/>
      <c r="P316" s="1625"/>
      <c r="AH316" s="1632">
        <v>0</v>
      </c>
    </row>
    <row s="1636" customFormat="1" customHeight="1" ht="18.75" hidden="1">
      <c r="A317" s="1781" t="s">
        <v>254</v>
      </c>
      <c r="B317" s="1781" t="s">
        <v>255</v>
      </c>
      <c r="C317" s="370"/>
      <c r="D317" s="2463"/>
      <c r="E317" s="2205"/>
      <c r="F317" s="2384" t="str">
        <f>INDEX(PT_DIFFERENTIATION_VTAR,MATCH(A317,PT_DIFFERENTIATION_VTAR_ID,0))</f>
        <v>Тариф на питьевую воду (питьевое водоснабжение)</v>
      </c>
      <c r="G317" s="2428" t="str">
        <f>INDEX(PT_DIFFERENTIATION_NTAR,MATCH(B317,PT_DIFFERENTIATION_NTAR_ID,0))</f>
        <v/>
      </c>
      <c r="H317" s="1863"/>
      <c r="I317" s="1740"/>
      <c r="J317" s="1774"/>
      <c r="K317" s="1779"/>
      <c r="L317" s="1863" t="s">
        <v>335</v>
      </c>
      <c r="M317" s="342"/>
      <c r="N317" s="335"/>
      <c r="O317" s="1625"/>
      <c r="P317" s="1625"/>
      <c r="AH317" s="1632">
        <v>0</v>
      </c>
    </row>
    <row s="1636" customFormat="1" customHeight="1" ht="18.75" hidden="1">
      <c r="A318" s="1781"/>
      <c r="B318" s="1781"/>
      <c r="C318" s="370" t="s">
        <v>1197</v>
      </c>
      <c r="D318" s="2463"/>
      <c r="E318" s="2205"/>
      <c r="F318" s="2384"/>
      <c r="G318" s="2428"/>
      <c r="H318" s="1501"/>
      <c r="I318" s="652" t="s">
        <v>1196</v>
      </c>
      <c r="J318" s="572"/>
      <c r="K318" s="1501"/>
      <c r="L318" s="215"/>
      <c r="M318" s="342"/>
      <c r="N318" s="335"/>
      <c r="O318" s="1625"/>
      <c r="P318" s="1625"/>
      <c r="AH318" s="1632">
        <v>0</v>
      </c>
    </row>
    <row s="1636" customFormat="1" customHeight="1" ht="0.75" hidden="1">
      <c r="A319" s="1781"/>
      <c r="B319" s="1781"/>
      <c r="C319" s="370" t="s">
        <v>1204</v>
      </c>
      <c r="D319" s="2463"/>
      <c r="E319" s="2205"/>
      <c r="F319" s="2384"/>
      <c r="G319" s="401"/>
      <c r="H319" s="1501"/>
      <c r="I319" s="652"/>
      <c r="J319" s="572"/>
      <c r="K319" s="1501"/>
      <c r="L319" s="215"/>
      <c r="M319" s="342"/>
      <c r="N319" s="335"/>
      <c r="O319" s="1625"/>
      <c r="P319" s="1625"/>
      <c r="AH319" s="1632">
        <v>0</v>
      </c>
    </row>
    <row s="1636" customFormat="1" customHeight="1" ht="18.75" hidden="1">
      <c r="A320" s="1781" t="s">
        <v>259</v>
      </c>
      <c r="B320" s="1781" t="s">
        <v>260</v>
      </c>
      <c r="C320" s="370"/>
      <c r="D320" s="2463"/>
      <c r="E320" s="2205"/>
      <c r="F320" s="2384" t="str">
        <f>INDEX(PT_DIFFERENTIATION_VTAR,MATCH(A320,PT_DIFFERENTIATION_VTAR_ID,0))</f>
        <v>Тариф на техническую воду</v>
      </c>
      <c r="G320" s="2428" t="str">
        <f>INDEX(PT_DIFFERENTIATION_NTAR,MATCH(B320,PT_DIFFERENTIATION_NTAR_ID,0))</f>
        <v/>
      </c>
      <c r="H320" s="1863"/>
      <c r="I320" s="1740"/>
      <c r="J320" s="1774"/>
      <c r="K320" s="1779"/>
      <c r="L320" s="1863" t="s">
        <v>335</v>
      </c>
      <c r="M320" s="342"/>
      <c r="N320" s="335"/>
      <c r="O320" s="1625"/>
      <c r="P320" s="1625"/>
      <c r="AH320" s="1632">
        <v>0</v>
      </c>
    </row>
    <row s="1636" customFormat="1" customHeight="1" ht="18.75" hidden="1">
      <c r="A321" s="1781"/>
      <c r="B321" s="1781"/>
      <c r="C321" s="370" t="s">
        <v>1197</v>
      </c>
      <c r="D321" s="2463"/>
      <c r="E321" s="2205"/>
      <c r="F321" s="2384"/>
      <c r="G321" s="2428"/>
      <c r="H321" s="1501"/>
      <c r="I321" s="652" t="s">
        <v>1196</v>
      </c>
      <c r="J321" s="572"/>
      <c r="K321" s="1501"/>
      <c r="L321" s="215"/>
      <c r="M321" s="342"/>
      <c r="N321" s="335"/>
      <c r="O321" s="1625"/>
      <c r="P321" s="1625"/>
      <c r="AH321" s="1632">
        <v>0</v>
      </c>
    </row>
    <row s="1636" customFormat="1" customHeight="1" ht="0.75" hidden="1">
      <c r="A322" s="1781"/>
      <c r="B322" s="1781"/>
      <c r="C322" s="370" t="s">
        <v>1204</v>
      </c>
      <c r="D322" s="2463"/>
      <c r="E322" s="2205"/>
      <c r="F322" s="2384"/>
      <c r="G322" s="401"/>
      <c r="H322" s="1501"/>
      <c r="I322" s="652"/>
      <c r="J322" s="572"/>
      <c r="K322" s="1501"/>
      <c r="L322" s="215"/>
      <c r="M322" s="342"/>
      <c r="N322" s="335"/>
      <c r="O322" s="1625"/>
      <c r="P322" s="1625"/>
      <c r="AH322" s="1632">
        <v>0</v>
      </c>
    </row>
    <row s="1636" customFormat="1" customHeight="1" ht="18.75" hidden="1">
      <c r="A323" s="1781" t="s">
        <v>264</v>
      </c>
      <c r="B323" s="1781" t="s">
        <v>265</v>
      </c>
      <c r="C323" s="370"/>
      <c r="D323" s="2463"/>
      <c r="E323" s="2205"/>
      <c r="F323" s="2384" t="str">
        <f>INDEX(PT_DIFFERENTIATION_VTAR,MATCH(A323,PT_DIFFERENTIATION_VTAR_ID,0))</f>
        <v>Тариф на транспортировку воды</v>
      </c>
      <c r="G323" s="2428" t="str">
        <f>INDEX(PT_DIFFERENTIATION_NTAR,MATCH(B323,PT_DIFFERENTIATION_NTAR_ID,0))</f>
        <v/>
      </c>
      <c r="H323" s="1863"/>
      <c r="I323" s="1740"/>
      <c r="J323" s="1774"/>
      <c r="K323" s="1779"/>
      <c r="L323" s="1863" t="s">
        <v>335</v>
      </c>
      <c r="M323" s="342"/>
      <c r="N323" s="335"/>
      <c r="O323" s="1625"/>
      <c r="P323" s="1625"/>
      <c r="AH323" s="1632">
        <v>0</v>
      </c>
    </row>
    <row s="1636" customFormat="1" customHeight="1" ht="18.75" hidden="1">
      <c r="A324" s="1781"/>
      <c r="B324" s="1781"/>
      <c r="C324" s="370" t="s">
        <v>1197</v>
      </c>
      <c r="D324" s="2463"/>
      <c r="E324" s="2205"/>
      <c r="F324" s="2384"/>
      <c r="G324" s="2428"/>
      <c r="H324" s="1501"/>
      <c r="I324" s="652" t="s">
        <v>1196</v>
      </c>
      <c r="J324" s="572"/>
      <c r="K324" s="1501"/>
      <c r="L324" s="215"/>
      <c r="M324" s="342"/>
      <c r="N324" s="335"/>
      <c r="O324" s="1625"/>
      <c r="P324" s="1625"/>
      <c r="AH324" s="1632">
        <v>0</v>
      </c>
    </row>
    <row s="1636" customFormat="1" customHeight="1" ht="0.75" hidden="1">
      <c r="A325" s="1781"/>
      <c r="B325" s="1781"/>
      <c r="C325" s="370" t="s">
        <v>1204</v>
      </c>
      <c r="D325" s="2463"/>
      <c r="E325" s="2205"/>
      <c r="F325" s="2384"/>
      <c r="G325" s="401"/>
      <c r="H325" s="1501"/>
      <c r="I325" s="652"/>
      <c r="J325" s="572"/>
      <c r="K325" s="1501"/>
      <c r="L325" s="215"/>
      <c r="M325" s="342"/>
      <c r="N325" s="335"/>
      <c r="O325" s="1625"/>
      <c r="P325" s="1625"/>
      <c r="AH325" s="1632">
        <v>0</v>
      </c>
    </row>
    <row s="1636" customFormat="1" customHeight="1" ht="18.75" hidden="1">
      <c r="A326" s="1781" t="s">
        <v>269</v>
      </c>
      <c r="B326" s="1781" t="s">
        <v>270</v>
      </c>
      <c r="C326" s="370"/>
      <c r="D326" s="2463"/>
      <c r="E326" s="2205"/>
      <c r="F326" s="2384" t="str">
        <f>INDEX(PT_DIFFERENTIATION_VTAR,MATCH(A326,PT_DIFFERENTIATION_VTAR_ID,0))</f>
        <v>Тариф на подвоз воды</v>
      </c>
      <c r="G326" s="2428" t="str">
        <f>INDEX(PT_DIFFERENTIATION_NTAR,MATCH(B326,PT_DIFFERENTIATION_NTAR_ID,0))</f>
        <v/>
      </c>
      <c r="H326" s="1863"/>
      <c r="I326" s="1740"/>
      <c r="J326" s="1774"/>
      <c r="K326" s="1779"/>
      <c r="L326" s="1863" t="s">
        <v>335</v>
      </c>
      <c r="M326" s="342"/>
      <c r="N326" s="335"/>
      <c r="O326" s="1625"/>
      <c r="P326" s="1625"/>
      <c r="AH326" s="1632">
        <v>0</v>
      </c>
    </row>
    <row s="1636" customFormat="1" customHeight="1" ht="18.75" hidden="1">
      <c r="A327" s="1781"/>
      <c r="B327" s="1781"/>
      <c r="C327" s="370" t="s">
        <v>1197</v>
      </c>
      <c r="D327" s="2463"/>
      <c r="E327" s="2205"/>
      <c r="F327" s="2384"/>
      <c r="G327" s="2428"/>
      <c r="H327" s="1501"/>
      <c r="I327" s="652" t="s">
        <v>1196</v>
      </c>
      <c r="J327" s="572"/>
      <c r="K327" s="1501"/>
      <c r="L327" s="215"/>
      <c r="M327" s="342"/>
      <c r="N327" s="335"/>
      <c r="O327" s="1625"/>
      <c r="P327" s="1625"/>
      <c r="AH327" s="1632">
        <v>0</v>
      </c>
    </row>
    <row s="1636" customFormat="1" customHeight="1" ht="0.75" hidden="1">
      <c r="A328" s="1781"/>
      <c r="B328" s="1781"/>
      <c r="C328" s="370" t="s">
        <v>1204</v>
      </c>
      <c r="D328" s="2463"/>
      <c r="E328" s="2205"/>
      <c r="F328" s="2384"/>
      <c r="G328" s="401"/>
      <c r="H328" s="1501"/>
      <c r="I328" s="652"/>
      <c r="J328" s="572"/>
      <c r="K328" s="1501"/>
      <c r="L328" s="215"/>
      <c r="M328" s="342"/>
      <c r="N328" s="335"/>
      <c r="O328" s="1625"/>
      <c r="P328" s="1625"/>
      <c r="AH328" s="1632">
        <v>0</v>
      </c>
    </row>
    <row s="1636" customFormat="1" customHeight="1" ht="18.75" hidden="1">
      <c r="A329" s="1781" t="s">
        <v>274</v>
      </c>
      <c r="B329" s="1781" t="s">
        <v>275</v>
      </c>
      <c r="C329" s="370"/>
      <c r="D329" s="2463"/>
      <c r="E329" s="2205"/>
      <c r="F329" s="2384"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28" t="str">
        <f>INDEX(PT_DIFFERENTIATION_NTAR,MATCH(B329,PT_DIFFERENTIATION_NTAR_ID,0))</f>
        <v/>
      </c>
      <c r="H329" s="1863"/>
      <c r="I329" s="1740"/>
      <c r="J329" s="1774"/>
      <c r="K329" s="1779"/>
      <c r="L329" s="1863" t="s">
        <v>335</v>
      </c>
      <c r="M329" s="342"/>
      <c r="N329" s="335"/>
      <c r="O329" s="1625"/>
      <c r="P329" s="1625"/>
      <c r="AH329" s="1632">
        <v>0</v>
      </c>
    </row>
    <row s="1636" customFormat="1" customHeight="1" ht="18.75" hidden="1">
      <c r="A330" s="1781"/>
      <c r="B330" s="1781"/>
      <c r="C330" s="370" t="s">
        <v>1197</v>
      </c>
      <c r="D330" s="2463"/>
      <c r="E330" s="2205"/>
      <c r="F330" s="2384"/>
      <c r="G330" s="2428"/>
      <c r="H330" s="1501"/>
      <c r="I330" s="652" t="s">
        <v>1196</v>
      </c>
      <c r="J330" s="572"/>
      <c r="K330" s="1501"/>
      <c r="L330" s="215"/>
      <c r="M330" s="342"/>
      <c r="N330" s="335"/>
      <c r="O330" s="1625"/>
      <c r="P330" s="1625"/>
      <c r="AH330" s="1632">
        <v>0</v>
      </c>
    </row>
    <row s="1636" customFormat="1" customHeight="1" ht="0.75" hidden="1">
      <c r="A331" s="1781"/>
      <c r="B331" s="1781"/>
      <c r="C331" s="370" t="s">
        <v>1204</v>
      </c>
      <c r="D331" s="2463"/>
      <c r="E331" s="2205"/>
      <c r="F331" s="2384"/>
      <c r="G331" s="401"/>
      <c r="H331" s="1501"/>
      <c r="I331" s="652"/>
      <c r="J331" s="572"/>
      <c r="K331" s="1501"/>
      <c r="L331" s="215"/>
      <c r="M331" s="342"/>
      <c r="N331" s="335"/>
      <c r="O331" s="1625"/>
      <c r="P331" s="1625"/>
      <c r="AH331" s="1632">
        <v>0</v>
      </c>
    </row>
    <row s="1636" customFormat="1" customHeight="1" ht="18.75" hidden="1">
      <c r="A332" s="1781" t="s">
        <v>279</v>
      </c>
      <c r="B332" s="1781" t="s">
        <v>280</v>
      </c>
      <c r="C332" s="370"/>
      <c r="D332" s="2463"/>
      <c r="E332" s="2205"/>
      <c r="F332" s="2384" t="str">
        <f>INDEX(PT_DIFFERENTIATION_VTAR,MATCH(A332,PT_DIFFERENTIATION_VTAR_ID,0))</f>
        <v>Тариф на горячую воду (горячее водоснабжение)</v>
      </c>
      <c r="G332" s="2428" t="str">
        <f>INDEX(PT_DIFFERENTIATION_NTAR,MATCH(B332,PT_DIFFERENTIATION_NTAR_ID,0))</f>
        <v/>
      </c>
      <c r="H332" s="1863"/>
      <c r="I332" s="1740"/>
      <c r="J332" s="1774"/>
      <c r="K332" s="1779"/>
      <c r="L332" s="1863" t="s">
        <v>335</v>
      </c>
      <c r="M332" s="342"/>
      <c r="N332" s="335"/>
      <c r="O332" s="1625"/>
      <c r="P332" s="1625"/>
      <c r="AH332" s="1632">
        <v>0</v>
      </c>
    </row>
    <row s="1636" customFormat="1" customHeight="1" ht="18.75" hidden="1">
      <c r="A333" s="1781"/>
      <c r="B333" s="1781"/>
      <c r="C333" s="370" t="s">
        <v>1197</v>
      </c>
      <c r="D333" s="2463"/>
      <c r="E333" s="2205"/>
      <c r="F333" s="2384"/>
      <c r="G333" s="2428"/>
      <c r="H333" s="1501"/>
      <c r="I333" s="652" t="s">
        <v>1196</v>
      </c>
      <c r="J333" s="572"/>
      <c r="K333" s="1501"/>
      <c r="L333" s="215"/>
      <c r="M333" s="342"/>
      <c r="N333" s="335"/>
      <c r="O333" s="1625"/>
      <c r="P333" s="1625"/>
      <c r="AH333" s="1632">
        <v>0</v>
      </c>
    </row>
    <row s="1636" customFormat="1" customHeight="1" ht="0.75" hidden="1">
      <c r="A334" s="1781"/>
      <c r="B334" s="1781"/>
      <c r="C334" s="370" t="s">
        <v>1204</v>
      </c>
      <c r="D334" s="2463"/>
      <c r="E334" s="2205"/>
      <c r="F334" s="2384"/>
      <c r="G334" s="401"/>
      <c r="H334" s="1501"/>
      <c r="I334" s="652"/>
      <c r="J334" s="572"/>
      <c r="K334" s="1501"/>
      <c r="L334" s="215"/>
      <c r="M334" s="342"/>
      <c r="N334" s="335"/>
      <c r="O334" s="1625"/>
      <c r="P334" s="1625"/>
      <c r="AH334" s="1632">
        <v>0</v>
      </c>
    </row>
    <row s="1636" customFormat="1" customHeight="1" ht="18.75" hidden="1">
      <c r="A335" s="1781" t="s">
        <v>284</v>
      </c>
      <c r="B335" s="1781" t="s">
        <v>285</v>
      </c>
      <c r="C335" s="370"/>
      <c r="D335" s="2463"/>
      <c r="E335" s="2205"/>
      <c r="F335" s="2384" t="str">
        <f>INDEX(PT_DIFFERENTIATION_VTAR,MATCH(A335,PT_DIFFERENTIATION_VTAR_ID,0))</f>
        <v>Тариф на транспортировку горячей воды</v>
      </c>
      <c r="G335" s="2428" t="str">
        <f>INDEX(PT_DIFFERENTIATION_NTAR,MATCH(B335,PT_DIFFERENTIATION_NTAR_ID,0))</f>
        <v/>
      </c>
      <c r="H335" s="1863"/>
      <c r="I335" s="1740"/>
      <c r="J335" s="1774"/>
      <c r="K335" s="1779"/>
      <c r="L335" s="1863" t="s">
        <v>335</v>
      </c>
      <c r="M335" s="342"/>
      <c r="N335" s="335"/>
      <c r="O335" s="1625"/>
      <c r="P335" s="1625"/>
      <c r="AH335" s="1632">
        <v>0</v>
      </c>
    </row>
    <row s="1636" customFormat="1" customHeight="1" ht="18.75" hidden="1">
      <c r="A336" s="1781"/>
      <c r="B336" s="1781"/>
      <c r="C336" s="370" t="s">
        <v>1197</v>
      </c>
      <c r="D336" s="2463"/>
      <c r="E336" s="2205"/>
      <c r="F336" s="2384"/>
      <c r="G336" s="2428"/>
      <c r="H336" s="1501"/>
      <c r="I336" s="652" t="s">
        <v>1196</v>
      </c>
      <c r="J336" s="572"/>
      <c r="K336" s="1501"/>
      <c r="L336" s="215"/>
      <c r="M336" s="342"/>
      <c r="N336" s="335"/>
      <c r="O336" s="1625"/>
      <c r="P336" s="1625"/>
      <c r="AH336" s="1632">
        <v>0</v>
      </c>
    </row>
    <row s="1636" customFormat="1" customHeight="1" ht="0.75" hidden="1">
      <c r="A337" s="1781"/>
      <c r="B337" s="1781"/>
      <c r="C337" s="370" t="s">
        <v>1204</v>
      </c>
      <c r="D337" s="2463"/>
      <c r="E337" s="2205"/>
      <c r="F337" s="2384"/>
      <c r="G337" s="401"/>
      <c r="H337" s="1501"/>
      <c r="I337" s="652"/>
      <c r="J337" s="572"/>
      <c r="K337" s="1501"/>
      <c r="L337" s="215"/>
      <c r="M337" s="342"/>
      <c r="N337" s="335"/>
      <c r="O337" s="1625"/>
      <c r="P337" s="1625"/>
      <c r="AH337" s="1632">
        <v>0</v>
      </c>
    </row>
    <row s="1636" customFormat="1" customHeight="1" ht="18.75" hidden="1">
      <c r="A338" s="1781" t="s">
        <v>289</v>
      </c>
      <c r="B338" s="1781" t="s">
        <v>290</v>
      </c>
      <c r="C338" s="370"/>
      <c r="D338" s="2463"/>
      <c r="E338" s="2205"/>
      <c r="F338" s="2384"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28" t="str">
        <f>INDEX(PT_DIFFERENTIATION_NTAR,MATCH(B338,PT_DIFFERENTIATION_NTAR_ID,0))</f>
        <v/>
      </c>
      <c r="H338" s="1863"/>
      <c r="I338" s="1740"/>
      <c r="J338" s="1774"/>
      <c r="K338" s="1779"/>
      <c r="L338" s="1863" t="s">
        <v>335</v>
      </c>
      <c r="M338" s="342"/>
      <c r="N338" s="335"/>
      <c r="O338" s="1625"/>
      <c r="P338" s="1625"/>
      <c r="AH338" s="1632">
        <v>0</v>
      </c>
    </row>
    <row s="1636" customFormat="1" customHeight="1" ht="18.75" hidden="1">
      <c r="A339" s="1781"/>
      <c r="B339" s="1781"/>
      <c r="C339" s="370" t="s">
        <v>1197</v>
      </c>
      <c r="D339" s="2463"/>
      <c r="E339" s="2205"/>
      <c r="F339" s="2384"/>
      <c r="G339" s="2428"/>
      <c r="H339" s="1501"/>
      <c r="I339" s="652" t="s">
        <v>1196</v>
      </c>
      <c r="J339" s="572"/>
      <c r="K339" s="1501"/>
      <c r="L339" s="215"/>
      <c r="M339" s="342"/>
      <c r="N339" s="335"/>
      <c r="O339" s="1625"/>
      <c r="P339" s="1625"/>
      <c r="AH339" s="1632">
        <v>0</v>
      </c>
    </row>
    <row s="1636" customFormat="1" customHeight="1" ht="0.75" hidden="1">
      <c r="A340" s="1781"/>
      <c r="B340" s="1781"/>
      <c r="C340" s="370" t="s">
        <v>1204</v>
      </c>
      <c r="D340" s="2463"/>
      <c r="E340" s="2205"/>
      <c r="F340" s="2384"/>
      <c r="G340" s="401"/>
      <c r="H340" s="1501"/>
      <c r="I340" s="652"/>
      <c r="J340" s="572"/>
      <c r="K340" s="1501"/>
      <c r="L340" s="215"/>
      <c r="M340" s="342"/>
      <c r="N340" s="335"/>
      <c r="O340" s="1625"/>
      <c r="P340" s="1625"/>
      <c r="AH340" s="1632">
        <v>0</v>
      </c>
    </row>
    <row s="1636" customFormat="1" customHeight="1" ht="18.75" hidden="1">
      <c r="A341" s="1781" t="s">
        <v>294</v>
      </c>
      <c r="B341" s="1781" t="s">
        <v>295</v>
      </c>
      <c r="C341" s="370"/>
      <c r="D341" s="2463"/>
      <c r="E341" s="2205"/>
      <c r="F341" s="2384" t="str">
        <f>INDEX(PT_DIFFERENTIATION_VTAR,MATCH(A341,PT_DIFFERENTIATION_VTAR_ID,0))</f>
        <v>Тариф на водоотведение</v>
      </c>
      <c r="G341" s="2428" t="str">
        <f>INDEX(PT_DIFFERENTIATION_NTAR,MATCH(B341,PT_DIFFERENTIATION_NTAR_ID,0))</f>
        <v/>
      </c>
      <c r="H341" s="1863"/>
      <c r="I341" s="1740"/>
      <c r="J341" s="1774"/>
      <c r="K341" s="1779"/>
      <c r="L341" s="1863" t="s">
        <v>335</v>
      </c>
      <c r="M341" s="342"/>
      <c r="N341" s="335"/>
      <c r="O341" s="1625"/>
      <c r="P341" s="1625"/>
      <c r="AH341" s="1632">
        <v>0</v>
      </c>
    </row>
    <row s="1636" customFormat="1" customHeight="1" ht="18.75" hidden="1">
      <c r="A342" s="1781"/>
      <c r="B342" s="1781"/>
      <c r="C342" s="370" t="s">
        <v>1197</v>
      </c>
      <c r="D342" s="2463"/>
      <c r="E342" s="2205"/>
      <c r="F342" s="2384"/>
      <c r="G342" s="2428"/>
      <c r="H342" s="1501"/>
      <c r="I342" s="652" t="s">
        <v>1196</v>
      </c>
      <c r="J342" s="572"/>
      <c r="K342" s="1501"/>
      <c r="L342" s="215"/>
      <c r="M342" s="342"/>
      <c r="N342" s="335"/>
      <c r="O342" s="1625"/>
      <c r="P342" s="1625"/>
      <c r="AH342" s="1632">
        <v>0</v>
      </c>
    </row>
    <row s="1636" customFormat="1" customHeight="1" ht="0.75" hidden="1">
      <c r="A343" s="1781"/>
      <c r="B343" s="1781"/>
      <c r="C343" s="370" t="s">
        <v>1204</v>
      </c>
      <c r="D343" s="2463"/>
      <c r="E343" s="2205"/>
      <c r="F343" s="2384"/>
      <c r="G343" s="401"/>
      <c r="H343" s="1501"/>
      <c r="I343" s="652"/>
      <c r="J343" s="572"/>
      <c r="K343" s="1501"/>
      <c r="L343" s="215"/>
      <c r="M343" s="342"/>
      <c r="N343" s="335"/>
      <c r="O343" s="1625"/>
      <c r="P343" s="1625"/>
      <c r="AH343" s="1632">
        <v>0</v>
      </c>
    </row>
    <row s="1636" customFormat="1" customHeight="1" ht="18.75" hidden="1">
      <c r="A344" s="1781" t="s">
        <v>299</v>
      </c>
      <c r="B344" s="1781" t="s">
        <v>300</v>
      </c>
      <c r="C344" s="370"/>
      <c r="D344" s="2463"/>
      <c r="E344" s="2205"/>
      <c r="F344" s="2384" t="str">
        <f>INDEX(PT_DIFFERENTIATION_VTAR,MATCH(A344,PT_DIFFERENTIATION_VTAR_ID,0))</f>
        <v>Тариф на транспортировку сточных вод</v>
      </c>
      <c r="G344" s="2428" t="str">
        <f>INDEX(PT_DIFFERENTIATION_NTAR,MATCH(B344,PT_DIFFERENTIATION_NTAR_ID,0))</f>
        <v/>
      </c>
      <c r="H344" s="1863"/>
      <c r="I344" s="1740"/>
      <c r="J344" s="1774"/>
      <c r="K344" s="1779"/>
      <c r="L344" s="1863" t="s">
        <v>335</v>
      </c>
      <c r="M344" s="342"/>
      <c r="N344" s="335"/>
      <c r="O344" s="1625"/>
      <c r="P344" s="1625"/>
      <c r="AH344" s="1632">
        <v>0</v>
      </c>
    </row>
    <row s="1636" customFormat="1" customHeight="1" ht="18.75" hidden="1">
      <c r="A345" s="1781"/>
      <c r="B345" s="1781"/>
      <c r="C345" s="370" t="s">
        <v>1197</v>
      </c>
      <c r="D345" s="2463"/>
      <c r="E345" s="2205"/>
      <c r="F345" s="2384"/>
      <c r="G345" s="2428"/>
      <c r="H345" s="1501"/>
      <c r="I345" s="652" t="s">
        <v>1196</v>
      </c>
      <c r="J345" s="572"/>
      <c r="K345" s="1501"/>
      <c r="L345" s="215"/>
      <c r="M345" s="342"/>
      <c r="N345" s="335"/>
      <c r="O345" s="1625"/>
      <c r="P345" s="1625"/>
      <c r="AH345" s="1632">
        <v>0</v>
      </c>
    </row>
    <row s="1636" customFormat="1" customHeight="1" ht="0.75" hidden="1">
      <c r="A346" s="1781"/>
      <c r="B346" s="1781"/>
      <c r="C346" s="370" t="s">
        <v>1204</v>
      </c>
      <c r="D346" s="2463"/>
      <c r="E346" s="2205"/>
      <c r="F346" s="2384"/>
      <c r="G346" s="401"/>
      <c r="H346" s="1501"/>
      <c r="I346" s="652"/>
      <c r="J346" s="572"/>
      <c r="K346" s="1501"/>
      <c r="L346" s="215"/>
      <c r="M346" s="342"/>
      <c r="N346" s="335"/>
      <c r="O346" s="1625"/>
      <c r="P346" s="1625"/>
      <c r="AH346" s="1632">
        <v>0</v>
      </c>
    </row>
    <row s="1636" customFormat="1" customHeight="1" ht="18.75" hidden="1">
      <c r="A347" s="1781" t="s">
        <v>304</v>
      </c>
      <c r="B347" s="1781" t="s">
        <v>305</v>
      </c>
      <c r="C347" s="370"/>
      <c r="D347" s="2463"/>
      <c r="E347" s="2205"/>
      <c r="F347" s="2384" t="str">
        <f>INDEX(PT_DIFFERENTIATION_VTAR,MATCH(A347,PT_DIFFERENTIATION_VTAR_ID,0))</f>
        <v>Тариф на подключение (технологическое присоединение) к централизованной системе водоотведения</v>
      </c>
      <c r="G347" s="2428" t="str">
        <f>INDEX(PT_DIFFERENTIATION_NTAR,MATCH(B347,PT_DIFFERENTIATION_NTAR_ID,0))</f>
        <v/>
      </c>
      <c r="H347" s="1863"/>
      <c r="I347" s="1740"/>
      <c r="J347" s="1774"/>
      <c r="K347" s="1779"/>
      <c r="L347" s="1863" t="s">
        <v>335</v>
      </c>
      <c r="M347" s="342"/>
      <c r="N347" s="335"/>
      <c r="O347" s="1625"/>
      <c r="P347" s="1625"/>
      <c r="AH347" s="1632">
        <v>0</v>
      </c>
    </row>
    <row s="1636" customFormat="1" customHeight="1" ht="18.75" hidden="1">
      <c r="A348" s="1781"/>
      <c r="B348" s="1781"/>
      <c r="C348" s="370" t="s">
        <v>1197</v>
      </c>
      <c r="D348" s="2463"/>
      <c r="E348" s="2205"/>
      <c r="F348" s="2384"/>
      <c r="G348" s="2428"/>
      <c r="H348" s="1501"/>
      <c r="I348" s="652" t="s">
        <v>1196</v>
      </c>
      <c r="J348" s="572"/>
      <c r="K348" s="1501"/>
      <c r="L348" s="215"/>
      <c r="M348" s="342"/>
      <c r="N348" s="335"/>
      <c r="O348" s="1625"/>
      <c r="P348" s="1625"/>
      <c r="AH348" s="1632">
        <v>0</v>
      </c>
    </row>
    <row s="1636" customFormat="1" customHeight="1" ht="1.05">
      <c r="A349" s="1781"/>
      <c r="B349" s="1781"/>
      <c r="C349" s="370" t="s">
        <v>1204</v>
      </c>
      <c r="D349" s="2463"/>
      <c r="E349" s="2205"/>
      <c r="F349" s="2384"/>
      <c r="G349" s="401"/>
      <c r="H349" s="1501"/>
      <c r="I349" s="652"/>
      <c r="J349" s="572"/>
      <c r="K349" s="1501"/>
      <c r="L349" s="215"/>
      <c r="M349" s="342"/>
      <c r="N349" s="335"/>
      <c r="O349" s="1625"/>
      <c r="P349" s="1625"/>
      <c r="AH349" s="1632">
        <v>1</v>
      </c>
    </row>
    <row s="1824" customFormat="1" customHeight="1" ht="3">
      <c r="A350" s="1781"/>
      <c r="B350" s="1781"/>
      <c r="C350" s="1782"/>
      <c r="E350" s="403"/>
      <c r="F350" s="403"/>
      <c r="G350" s="403"/>
      <c r="H350" s="403"/>
      <c r="I350" s="403"/>
      <c r="J350" s="403"/>
      <c r="K350" s="403"/>
      <c r="L350" s="403"/>
      <c r="M350" s="403"/>
      <c r="O350" s="197"/>
      <c r="P350" s="197"/>
      <c r="AH350" s="141">
        <v>3</v>
      </c>
    </row>
    <row customHeight="1" ht="26.25">
      <c r="E351" s="203"/>
      <c r="F351" s="2286"/>
      <c r="G351" s="2286"/>
      <c r="H351" s="2286"/>
      <c r="I351" s="2286"/>
      <c r="J351" s="2286"/>
      <c r="K351" s="2286"/>
      <c r="L351" s="2286"/>
      <c r="M351" s="2286"/>
      <c r="AH351" s="375">
        <v>25</v>
      </c>
    </row>
    <row customHeight="1" ht="14.25" hidden="1">
      <c r="A352" s="1780" t="s">
        <v>86</v>
      </c>
      <c r="B352" s="1780">
        <v>0</v>
      </c>
      <c r="C352" s="370">
        <v>0</v>
      </c>
      <c r="D352" s="345">
        <v>3</v>
      </c>
      <c r="E352" s="375">
        <v>6</v>
      </c>
      <c r="F352" s="375">
        <v>46</v>
      </c>
      <c r="G352" s="375">
        <v>35</v>
      </c>
      <c r="H352" s="375">
        <v>3</v>
      </c>
      <c r="I352" s="375">
        <v>11</v>
      </c>
      <c r="J352" s="375">
        <v>11</v>
      </c>
      <c r="K352" s="375">
        <v>35</v>
      </c>
      <c r="L352" s="375">
        <v>35</v>
      </c>
      <c r="M352" s="375">
        <v>84</v>
      </c>
      <c r="N352" s="375">
        <v>10</v>
      </c>
      <c r="O352" s="351">
        <v>10</v>
      </c>
      <c r="P352" s="351">
        <v>10</v>
      </c>
      <c r="Q352" s="375">
        <v>10</v>
      </c>
      <c r="R352" s="375">
        <v>10</v>
      </c>
      <c r="S352" s="375">
        <v>10</v>
      </c>
      <c r="T352" s="375">
        <v>10</v>
      </c>
      <c r="U352" s="375">
        <v>10</v>
      </c>
      <c r="V352" s="375">
        <v>10</v>
      </c>
      <c r="W352" s="375">
        <v>10</v>
      </c>
      <c r="X352" s="375">
        <v>10</v>
      </c>
      <c r="Y352" s="375">
        <v>10</v>
      </c>
      <c r="Z352" s="375">
        <v>10</v>
      </c>
      <c r="AA352" s="375">
        <v>10</v>
      </c>
      <c r="AB352" s="375">
        <v>10</v>
      </c>
      <c r="AC352" s="375">
        <v>10</v>
      </c>
      <c r="AD352" s="375">
        <v>10</v>
      </c>
      <c r="AE352" s="375">
        <v>10</v>
      </c>
      <c r="AF352" s="375">
        <v>10</v>
      </c>
      <c r="AG352" s="375">
        <v>10</v>
      </c>
      <c r="AH352" s="375">
        <v>14</v>
      </c>
    </row>
  </sheetData>
  <sheetProtection formatColumns="0" formatRows="0" autoFilter="0" sort="0" insertRows="0" insertColumns="1" deleteRows="0" deleteColumns="0"/>
  <mergeCells count="438">
    <mergeCell ref="G52:G53"/>
    <mergeCell ref="D119:D121"/>
    <mergeCell ref="E119:E121"/>
    <mergeCell ref="F119:F121"/>
    <mergeCell ref="G119:G120"/>
    <mergeCell ref="D184:D186"/>
    <mergeCell ref="E184:E186"/>
    <mergeCell ref="F184:F186"/>
    <mergeCell ref="G184:G185"/>
    <mergeCell ref="D73:D75"/>
    <mergeCell ref="E73:E75"/>
    <mergeCell ref="F73:F75"/>
    <mergeCell ref="D94:D96"/>
    <mergeCell ref="E94:E96"/>
    <mergeCell ref="D76:D78"/>
    <mergeCell ref="E76:E78"/>
    <mergeCell ref="F76:F78"/>
    <mergeCell ref="G165:G166"/>
    <mergeCell ref="G172:G173"/>
    <mergeCell ref="E52:E54"/>
    <mergeCell ref="F52:F54"/>
    <mergeCell ref="G100:G101"/>
    <mergeCell ref="G107:G108"/>
    <mergeCell ref="D79:D81"/>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6:D48"/>
    <mergeCell ref="E46:E48"/>
    <mergeCell ref="F46:F48"/>
    <mergeCell ref="D27:D29"/>
    <mergeCell ref="E27:E29"/>
    <mergeCell ref="F27:F29"/>
    <mergeCell ref="D30:D32"/>
    <mergeCell ref="E30:E32"/>
    <mergeCell ref="F30:F32"/>
    <mergeCell ref="D33:D39"/>
    <mergeCell ref="E33:E39"/>
    <mergeCell ref="F33:F39"/>
    <mergeCell ref="G27:G28"/>
    <mergeCell ref="G30:G31"/>
    <mergeCell ref="G33:G34"/>
    <mergeCell ref="G40:G41"/>
    <mergeCell ref="G43:G44"/>
    <mergeCell ref="D40:D42"/>
    <mergeCell ref="E40:E42"/>
    <mergeCell ref="F40:F42"/>
    <mergeCell ref="D43:D45"/>
    <mergeCell ref="E43:E45"/>
    <mergeCell ref="F351:M351"/>
    <mergeCell ref="F285:L285"/>
    <mergeCell ref="D286:D288"/>
    <mergeCell ref="E286:E288"/>
    <mergeCell ref="F286:F288"/>
    <mergeCell ref="D289:D291"/>
    <mergeCell ref="E289:E291"/>
    <mergeCell ref="F289:F291"/>
    <mergeCell ref="D292:D294"/>
    <mergeCell ref="D302:D304"/>
    <mergeCell ref="E302:E304"/>
    <mergeCell ref="F302:F304"/>
    <mergeCell ref="D305:D307"/>
    <mergeCell ref="E305:E307"/>
    <mergeCell ref="F305:F307"/>
    <mergeCell ref="E292:E294"/>
    <mergeCell ref="F292:F294"/>
    <mergeCell ref="D295:D301"/>
    <mergeCell ref="E295:E301"/>
    <mergeCell ref="F323:F325"/>
    <mergeCell ref="D326:D328"/>
    <mergeCell ref="E326:E328"/>
    <mergeCell ref="D347:D349"/>
    <mergeCell ref="E347:E349"/>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96"/>
    <mergeCell ref="F97:F99"/>
    <mergeCell ref="M24:M87"/>
    <mergeCell ref="G46:G47"/>
    <mergeCell ref="G137:G138"/>
    <mergeCell ref="G140:G141"/>
    <mergeCell ref="G143:G144"/>
    <mergeCell ref="G146:G147"/>
    <mergeCell ref="G162:G163"/>
    <mergeCell ref="G94:G95"/>
    <mergeCell ref="G97:G98"/>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7:D99"/>
    <mergeCell ref="E97:E99"/>
    <mergeCell ref="D116:D118"/>
    <mergeCell ref="E116:E118"/>
    <mergeCell ref="F116:F118"/>
    <mergeCell ref="F100:F106"/>
    <mergeCell ref="D107:D109"/>
    <mergeCell ref="E107:E109"/>
    <mergeCell ref="F107:F109"/>
    <mergeCell ref="D85:D87"/>
    <mergeCell ref="E85:E87"/>
    <mergeCell ref="F85:F87"/>
    <mergeCell ref="D91:D93"/>
    <mergeCell ref="E91:E93"/>
    <mergeCell ref="F91:F93"/>
    <mergeCell ref="D100:D106"/>
    <mergeCell ref="E100: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0"/>
    <mergeCell ref="D172:D174"/>
    <mergeCell ref="E172:E174"/>
    <mergeCell ref="F172:F174"/>
    <mergeCell ref="D175:D177"/>
    <mergeCell ref="E175:E177"/>
    <mergeCell ref="F175:F177"/>
    <mergeCell ref="D162:D164"/>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4"/>
    <mergeCell ref="F162:F164"/>
    <mergeCell ref="D165:D171"/>
    <mergeCell ref="E165:E171"/>
    <mergeCell ref="F165: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29"/>
    <mergeCell ref="E227:E229"/>
    <mergeCell ref="F227:F229"/>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4:D226"/>
    <mergeCell ref="E224:E226"/>
    <mergeCell ref="F224:F226"/>
    <mergeCell ref="D230:D236"/>
    <mergeCell ref="E230:E236"/>
    <mergeCell ref="F230: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5: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0"/>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2:G293"/>
    <mergeCell ref="G295:G296"/>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2"/>
    <mergeCell ref="G224:G225"/>
    <mergeCell ref="G227:G228"/>
    <mergeCell ref="G178:G179"/>
    <mergeCell ref="G181:G182"/>
    <mergeCell ref="G187:G188"/>
    <mergeCell ref="G230:G231"/>
    <mergeCell ref="G237:G238"/>
    <mergeCell ref="G240:G241"/>
    <mergeCell ref="G193:G194"/>
    <mergeCell ref="G196:G197"/>
    <mergeCell ref="G199:G200"/>
    <mergeCell ref="G202:G203"/>
    <mergeCell ref="G175:G176"/>
    <mergeCell ref="G35:G36"/>
    <mergeCell ref="G102:G103"/>
    <mergeCell ref="G167:G168"/>
    <mergeCell ref="G232:G233"/>
    <mergeCell ref="G297:G298"/>
    <mergeCell ref="G37:G38"/>
    <mergeCell ref="G104:G105"/>
    <mergeCell ref="G169:G170"/>
    <mergeCell ref="G234:G235"/>
    <mergeCell ref="G299:G300"/>
  </mergeCells>
  <dataValidations count="4">
    <dataValidation type="decimal" allowBlank="1" showErrorMessage="1" errorTitle="Ошибка" error="Допускается ввод только действительных чисел!" sqref="K221 K224 K227 K230 K237 K240 K243 K246 K252 K255 K258 K261 K264 K267 K270 K273 K276 K279 K10 K91 K149 K146 K143 K140 K137 K134 K131 K128 K125 K122 K116 K113 K110 K107 K100 K97 K94 K156 K152 K159 K162 K165 K172 K175 K178 K181 K187 K190 K193 K196 K199 K205 K208 K211 K214 K217 K202 K282 K286 K289 K292 K295 K302 K305 K308 K311 K317 K320 K323 K326 K329 K332 K335 K338 K341 K344 K347 K5 K119 K184 K249 K314 K102 K167 K232 K297 K104 K169 K234 K29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27 I30:J30 I33:J33 I40:J40 I46:J46 I49:J49 I55:J55 I58:J58 I61:J61 I64:J64 I67:J67 I70:J70 I73:J73 I76:J76 I79:J79 I82:J82 I221:J221 I224:J224 I227:J227 I230:J230 I237:J237 I240:J240 I243:J243 I246:J246 I252:J252 I255:J255 I258:J258 I261:J261 I264:J264 I267:J267 I270:J270 I273:J273 I276:J276 I8:J8 I85:J85 I152:J152 I94:J94 I97:J97 I100:J100 I107:J107 I110:J110 I113:J113 I116:J116 I122:J122 I125:J125 I128:J128 I131:J131 I134:J134 I137:J137 I140:J140 I143:J143 I146:J146 I149:J149 I156:J156 I91:J91 I159:J159 I162:J162 I165:J165 I172:J172 I175:J175 I178:J178 I181:J181 I187:J187 I190:J190 I193:J193 I196:J196 I199:J199 I205:J205 I208:J208 I211:J211 I214:J214 I217:J217 I202:J202 I279:J279 I282:J282 I286:J286 I289:J289 I292:J292 I295:J295 I302:J302 I305:J305 I308:J308 I311:J311 I317:J317 I320:J320 I323:J323 I326:J326 I329:J329 I332:J332 I335:J335 I338:J338 I341:J341 I344:J344 I347:J347 I2:J2 I5:J5 I52:J52 I119:J119 I184:J184 I249:J249 I314:J314 I35 J35 I102 J102 I167 J167 I232 J232 I297 J297 I37 J37 I104 J104 I169 J169 I234 J234 I299 J29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DADE8-B098-81A8-B36E-8EACEDDA5C9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"Мурманэнергосбыт"</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329</v>
      </c>
      <c r="E8" s="2210"/>
      <c r="F8" s="2210"/>
      <c r="G8" s="2210"/>
      <c r="H8" s="2390" t="s">
        <v>330</v>
      </c>
      <c r="R8" s="375">
        <v>14</v>
      </c>
    </row>
    <row customHeight="1" ht="24">
      <c r="C9" s="377"/>
      <c r="D9" s="387" t="s">
        <v>92</v>
      </c>
      <c r="E9" s="109" t="s">
        <v>331</v>
      </c>
      <c r="F9" s="109" t="s">
        <v>332</v>
      </c>
      <c r="G9" s="109" t="s">
        <v>419</v>
      </c>
      <c r="H9" s="2390"/>
      <c r="R9" s="375">
        <v>23</v>
      </c>
    </row>
    <row customHeight="1" ht="14.699999999999998">
      <c r="A10" s="344"/>
      <c r="C10" s="377"/>
      <c r="D10" s="148" t="s">
        <v>113</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1205</v>
      </c>
      <c r="R10" s="375">
        <v>14</v>
      </c>
    </row>
    <row customHeight="1" ht="14.699999999999998">
      <c r="A11" s="344"/>
      <c r="C11" s="377"/>
      <c r="D11" s="148" t="s">
        <v>114</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94</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95</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351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86</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BE937-C818-8D0E-B9A8-1EB07B277A58}" mc:Ignorable="x14ac xr xr2 xr3">
  <sheetPr>
    <tabColor rgb="FFCCCCFF"/>
  </sheetPr>
  <dimension ref="A1:AR158"/>
  <sheetViews>
    <sheetView showGridLines="0" zoomScale="90" workbookViewId="0">
      <pane xSplit="6" ySplit="12" topLeftCell="G31" activePane="bottomRight" state="frozen"/>
      <selection pane="bottomLeft" activeCell="A13" sqref="A13"/>
      <selection pane="topRight" activeCell="G1" sqref="G1"/>
      <selection pane="bottomRight" activeCell="G33" sqref="G33:G49"/>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"Мурманэнергосбыт"</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92</v>
      </c>
      <c r="E9" s="2102" t="s">
        <v>126</v>
      </c>
      <c r="F9" s="2104"/>
      <c r="G9" s="2128" t="s">
        <v>109</v>
      </c>
      <c r="H9" s="2128" t="s">
        <v>92</v>
      </c>
      <c r="I9" s="2128"/>
      <c r="J9" s="2128" t="s">
        <v>127</v>
      </c>
      <c r="K9" s="2156" t="s">
        <v>128</v>
      </c>
      <c r="L9" s="2156"/>
      <c r="M9" s="2156"/>
      <c r="N9" s="2156"/>
      <c r="O9" s="2156" t="s">
        <v>129</v>
      </c>
      <c r="P9" s="2156"/>
      <c r="Q9" s="2156"/>
      <c r="R9" s="2156"/>
      <c r="S9" s="2156" t="s">
        <v>130</v>
      </c>
      <c r="T9" s="2156"/>
      <c r="U9" s="2156"/>
      <c r="V9" s="2156"/>
      <c r="W9" s="2128" t="s">
        <v>131</v>
      </c>
      <c r="AR9" s="105">
        <v>27</v>
      </c>
    </row>
    <row customHeight="1" ht="31.5">
      <c r="D10" s="2128"/>
      <c r="E10" s="1285" t="s">
        <v>93</v>
      </c>
      <c r="F10" s="1285" t="s">
        <v>132</v>
      </c>
      <c r="G10" s="2128"/>
      <c r="H10" s="2128"/>
      <c r="I10" s="2128"/>
      <c r="J10" s="2128"/>
      <c r="K10" s="111" t="s">
        <v>112</v>
      </c>
      <c r="L10" s="2128" t="s">
        <v>92</v>
      </c>
      <c r="M10" s="2128"/>
      <c r="N10" s="111" t="s">
        <v>133</v>
      </c>
      <c r="O10" s="111" t="s">
        <v>112</v>
      </c>
      <c r="P10" s="2128" t="s">
        <v>92</v>
      </c>
      <c r="Q10" s="2128"/>
      <c r="R10" s="111" t="s">
        <v>133</v>
      </c>
      <c r="S10" s="284" t="s">
        <v>112</v>
      </c>
      <c r="T10" s="2128" t="s">
        <v>92</v>
      </c>
      <c r="U10" s="2128"/>
      <c r="V10" s="284" t="s">
        <v>93</v>
      </c>
      <c r="W10" s="2128"/>
      <c r="Z10" s="1260" t="s">
        <v>134</v>
      </c>
      <c r="AA10" s="1260" t="s">
        <v>135</v>
      </c>
      <c r="AB10" s="1260" t="s">
        <v>136</v>
      </c>
      <c r="AC10" s="1260" t="s">
        <v>137</v>
      </c>
      <c r="AD10" s="1260" t="s">
        <v>138</v>
      </c>
      <c r="AE10" s="1260" t="s">
        <v>139</v>
      </c>
      <c r="AF10" s="1260" t="s">
        <v>140</v>
      </c>
      <c r="AG10" s="1260" t="s">
        <v>141</v>
      </c>
      <c r="AH10" s="1260" t="s">
        <v>142</v>
      </c>
      <c r="AI10" s="1260" t="s">
        <v>143</v>
      </c>
      <c r="AJ10" s="1260" t="s">
        <v>144</v>
      </c>
      <c r="AK10" s="1260" t="s">
        <v>145</v>
      </c>
      <c r="AL10" s="1260" t="s">
        <v>146</v>
      </c>
      <c r="AM10" s="1260" t="s">
        <v>147</v>
      </c>
      <c r="AN10" s="1260" t="s">
        <v>148</v>
      </c>
      <c r="AO10" s="1260" t="s">
        <v>149</v>
      </c>
      <c r="AP10" s="1260" t="s">
        <v>150</v>
      </c>
      <c r="AQ10" s="1260" t="s">
        <v>151</v>
      </c>
      <c r="AR10" s="105">
        <v>30</v>
      </c>
    </row>
    <row s="1625" customFormat="1" customHeight="1" ht="12" hidden="1">
      <c r="D11" s="1250" t="s">
        <v>113</v>
      </c>
      <c r="E11" s="1250" t="s">
        <v>114</v>
      </c>
      <c r="F11" s="1250"/>
      <c r="G11" s="1250" t="s">
        <v>94</v>
      </c>
      <c r="H11" s="2157" t="s">
        <v>115</v>
      </c>
      <c r="I11" s="2157"/>
      <c r="J11" s="1250" t="s">
        <v>96</v>
      </c>
      <c r="K11" s="1250" t="s">
        <v>97</v>
      </c>
      <c r="L11" s="2157" t="s">
        <v>116</v>
      </c>
      <c r="M11" s="2157"/>
      <c r="N11" s="1250" t="s">
        <v>152</v>
      </c>
      <c r="O11" s="1250" t="s">
        <v>153</v>
      </c>
      <c r="P11" s="2157" t="s">
        <v>154</v>
      </c>
      <c r="Q11" s="2157"/>
      <c r="R11" s="1250" t="s">
        <v>155</v>
      </c>
      <c r="S11" s="1250" t="s">
        <v>154</v>
      </c>
      <c r="T11" s="2157" t="s">
        <v>155</v>
      </c>
      <c r="U11" s="2157"/>
      <c r="V11" s="1250" t="s">
        <v>156</v>
      </c>
      <c r="W11" s="1250" t="s">
        <v>157</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159</v>
      </c>
      <c r="AD13" s="1268" t="s">
        <v>160</v>
      </c>
      <c r="AE13" s="1268" t="s">
        <v>161</v>
      </c>
      <c r="AF13" s="1268" t="s">
        <v>162</v>
      </c>
      <c r="AG13" s="1268" t="s">
        <v>163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164</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165</v>
      </c>
      <c r="AD18" s="1268" t="s">
        <v>166</v>
      </c>
      <c r="AE18" s="1268" t="s">
        <v>167</v>
      </c>
      <c r="AF18" s="1268" t="s">
        <v>168</v>
      </c>
      <c r="AG18" s="1268" t="s">
        <v>169</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170</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171</v>
      </c>
      <c r="AD28" s="1268" t="s">
        <v>172</v>
      </c>
      <c r="AE28" s="1268" t="s">
        <v>173</v>
      </c>
      <c r="AF28" s="1268" t="s">
        <v>174</v>
      </c>
      <c r="AG28" s="1268" t="s">
        <v>175</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176</v>
      </c>
      <c r="F33" s="2146" t="s">
        <v>64</v>
      </c>
      <c r="G33" s="2634"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33" s="2554"/>
      <c r="I33" s="2554">
        <v>1</v>
      </c>
      <c r="J33" s="2502" t="s">
        <v>177</v>
      </c>
      <c r="K33" s="2186" t="s">
        <v>64</v>
      </c>
      <c r="L33" s="2109"/>
      <c r="M33" s="2109" t="s">
        <v>113</v>
      </c>
      <c r="N33" s="2505" t="str">
        <f>IF(Z33="","",INDEX(TERRITORY_MR_LIST,MATCH(Z33,TERRITORY_LIST_ID,0)))</f>
        <v>Территория 1</v>
      </c>
      <c r="O33" s="2186" t="s">
        <v>19</v>
      </c>
      <c r="P33" s="2109"/>
      <c r="Q33" s="2109" t="s">
        <v>113</v>
      </c>
      <c r="R33" s="2635" t="s">
        <v>28</v>
      </c>
      <c r="S33" s="2108" t="s">
        <v>64</v>
      </c>
      <c r="T33" s="2109"/>
      <c r="U33" s="2109" t="s">
        <v>113</v>
      </c>
      <c r="V33" s="2572" t="s">
        <v>178</v>
      </c>
      <c r="W33" s="2502" t="s">
        <v>179</v>
      </c>
      <c r="X33" s="1268"/>
      <c r="Y33" s="1268"/>
      <c r="Z33" s="1268" t="s">
        <v>102</v>
      </c>
      <c r="AA33" s="1268"/>
      <c r="AB33" s="1268" t="s">
        <v>180</v>
      </c>
      <c r="AC33" s="1268" t="s">
        <v>181</v>
      </c>
      <c r="AD33" s="1268" t="s">
        <v>182</v>
      </c>
      <c r="AE33" s="1268" t="s">
        <v>183</v>
      </c>
      <c r="AF33" s="1268" t="s">
        <v>184</v>
      </c>
      <c r="AG33" s="1268" t="s">
        <v>185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Производство тепловой энергии. Некомбинированная выработка; Передача. Тепловая энергия; Сбыт. Тепловая энергия</v>
      </c>
      <c r="AJ33" s="1268" t="str">
        <f>IF($J$33=0,"",$J$33)</f>
        <v>Тарифы на горячую воду в открытых системах теплоснабжения (горячее водоснабжение), поставляемую группе потребителей "потребители (кроме населения)"</v>
      </c>
      <c r="AK33" s="1268" t="str">
        <f>IF($K$33="нет","без дифференциации",IF($N$33=0,"",$N$33))</f>
        <v>Территория 1</v>
      </c>
      <c r="AL33" s="1268" t="str">
        <f>IF($O$33="нет","без дифференциации",IF($R$33=0,"",$R$33))</f>
        <v>без дифференциации</v>
      </c>
      <c r="AM33" s="1268" t="str">
        <f>IF($S$33="нет","без дифференциации",IF($V$33=0,"",$V$33))</f>
        <v>муниципальный округ г. Оленегорск с подведомственной территорией (г. Оленегорск)- потребители, присоединенные к тепловым сетям МУП "ГУК"</v>
      </c>
      <c r="AN33" s="1773">
        <f>$I$33</f>
        <v>1</v>
      </c>
      <c r="AO33" s="1268" t="str">
        <f>$I$33&amp;"."&amp;$M$33</f>
        <v>1.1</v>
      </c>
      <c r="AP33" s="1260" t="str">
        <f>$I$33&amp;"."&amp;$M$33&amp;"."&amp;$Q$33</f>
        <v>1.1.1</v>
      </c>
      <c r="AQ33" s="1260" t="str">
        <f>$I$33&amp;"."&amp;$M$33&amp;"."&amp;$Q$33&amp;"."&amp;$U$33</f>
        <v>1.1.1.1</v>
      </c>
      <c r="AR33" s="1284">
        <v>0</v>
      </c>
    </row>
    <row customHeight="1" ht="17.25">
      <c r="A34" s="1841"/>
      <c r="B34" s="1854"/>
      <c r="C34" s="1843"/>
      <c r="D34" s="1831"/>
      <c r="E34" s="1848"/>
      <c r="F34" s="1785"/>
      <c r="G34" s="1849"/>
      <c r="H34" s="1757"/>
      <c r="I34" s="1757"/>
      <c r="J34" s="1758"/>
      <c r="K34" s="1849"/>
      <c r="L34" s="1757"/>
      <c r="M34" s="1757"/>
      <c r="N34" s="1849"/>
      <c r="O34" s="1849"/>
      <c r="P34" s="1757"/>
      <c r="Q34" s="1757"/>
      <c r="R34" s="2636" t="s">
        <v>28</v>
      </c>
      <c r="S34" s="1849"/>
      <c r="T34" s="1812" t="s">
        <v>186</v>
      </c>
      <c r="U34" s="1812" t="s">
        <v>114</v>
      </c>
      <c r="V34" s="1844" t="s">
        <v>187</v>
      </c>
      <c r="W34" s="1802" t="s">
        <v>179</v>
      </c>
      <c r="X34" s="1854"/>
      <c r="Y34" s="1268"/>
      <c r="Z34" s="1268"/>
      <c r="AA34" s="1268"/>
      <c r="AB34" s="1268"/>
      <c r="AC34" s="1975" t="s">
        <v>181</v>
      </c>
      <c r="AD34" s="1975" t="s">
        <v>182</v>
      </c>
      <c r="AE34" s="1975" t="s">
        <v>183</v>
      </c>
      <c r="AF34" s="1975" t="s">
        <v>184</v>
      </c>
      <c r="AG34" s="1268" t="s">
        <v>188</v>
      </c>
      <c r="AH34"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4" s="1268" t="str">
        <f>IF($G$33=0,"",$G$33)</f>
        <v>Производство тепловой энергии. Некомбинированная выработка; Передача. Тепловая энергия; Сбыт. Тепловая энергия</v>
      </c>
      <c r="AJ34" s="1268" t="str">
        <f>IF($J$33=0,"",$J$33)</f>
        <v>Тарифы на горячую воду в открытых системах теплоснабжения (горячее водоснабжение), поставляемую группе потребителей "потребители (кроме населения)"</v>
      </c>
      <c r="AK34" s="1268" t="str">
        <f>IF($K$33="нет","без дифференциации",IF($N$33=0,"",$N$33))</f>
        <v>Территория 1</v>
      </c>
      <c r="AL34" s="1845" t="str">
        <f>IF($O$33="нет","без дифференциации",IF($R$33=0,"",$R$33))</f>
        <v>без дифференциации</v>
      </c>
      <c r="AM34" s="1845" t="str">
        <f>IF($S$34="нет","без дифференциации",IF($V$34=0,"",$V$34))</f>
        <v>муниципальный округ г. Оленегорск с подведомственной территорией (г. Оленегорск)- потребители, присоединенные к тепловым сетям АО "МЭС"</v>
      </c>
      <c r="AN34" s="1268">
        <f>$I$33</f>
        <v>1</v>
      </c>
      <c r="AO34" s="1268" t="str">
        <f>$I$33&amp;"."&amp;$M$33</f>
        <v>1.1</v>
      </c>
      <c r="AP34" s="1268" t="str">
        <f>$I$33&amp;"."&amp;$M$33&amp;"."&amp;$Q$33</f>
        <v>1.1.1</v>
      </c>
      <c r="AQ34" s="1268" t="str">
        <f>$I$33&amp;"."&amp;$M$33&amp;"."&amp;$Q$33&amp;"."&amp;$U$34</f>
        <v>1.1.1.2</v>
      </c>
      <c r="AR34" s="1854"/>
    </row>
    <row s="1854" customFormat="1" customHeight="1" ht="17.25">
      <c r="A35" s="322"/>
      <c r="C35" s="321"/>
      <c r="D35" s="2136"/>
      <c r="E35" s="2144"/>
      <c r="F35" s="2147"/>
      <c r="G35" s="2634"/>
      <c r="H35" s="2554"/>
      <c r="I35" s="2554"/>
      <c r="J35" s="2502"/>
      <c r="K35" s="2187"/>
      <c r="L35" s="2109"/>
      <c r="M35" s="2109"/>
      <c r="N35" s="2505"/>
      <c r="O35" s="2187"/>
      <c r="P35" s="2109"/>
      <c r="Q35" s="2109"/>
      <c r="R35" s="2635" t="s">
        <v>28</v>
      </c>
      <c r="S35" s="2108"/>
      <c r="T35" s="2637"/>
      <c r="U35" s="2638"/>
      <c r="V35" s="2639" t="s">
        <v>189</v>
      </c>
      <c r="W35" s="2640"/>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641"/>
      <c r="H36" s="2504"/>
      <c r="I36" s="2504"/>
      <c r="J36" s="2534"/>
      <c r="K36" s="2187"/>
      <c r="L36" s="2504"/>
      <c r="M36" s="2504"/>
      <c r="N36" s="2506"/>
      <c r="O36" s="2113"/>
      <c r="P36" s="2642"/>
      <c r="Q36" s="2643"/>
      <c r="R36" s="2644" t="s">
        <v>190</v>
      </c>
      <c r="S36" s="2645"/>
      <c r="T36" s="2646"/>
      <c r="U36" s="2647"/>
      <c r="V36" s="2648"/>
      <c r="W36" s="264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7"/>
      <c r="G37" s="2641"/>
      <c r="H37" s="2504"/>
      <c r="I37" s="2504"/>
      <c r="J37" s="2534"/>
      <c r="K37" s="2113"/>
      <c r="L37" s="2650"/>
      <c r="M37" s="2651"/>
      <c r="N37" s="2652" t="s">
        <v>191</v>
      </c>
      <c r="O37" s="2653"/>
      <c r="P37" s="2654"/>
      <c r="Q37" s="2655"/>
      <c r="R37" s="2656"/>
      <c r="S37" s="2657"/>
      <c r="T37" s="2658"/>
      <c r="U37" s="2659"/>
      <c r="V37" s="2660"/>
      <c r="W37" s="2661"/>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customHeight="1" ht="17.25">
      <c r="A38" s="1841"/>
      <c r="B38" s="1854"/>
      <c r="C38" s="1843"/>
      <c r="D38" s="1831"/>
      <c r="E38" s="1848"/>
      <c r="F38" s="1785"/>
      <c r="G38" s="1849"/>
      <c r="H38" s="2530" t="s">
        <v>186</v>
      </c>
      <c r="I38" s="2530" t="s">
        <v>114</v>
      </c>
      <c r="J38" s="2502" t="s">
        <v>192</v>
      </c>
      <c r="K38" s="2186" t="s">
        <v>64</v>
      </c>
      <c r="L38" s="2109"/>
      <c r="M38" s="2109" t="s">
        <v>113</v>
      </c>
      <c r="N38" s="2505" t="str">
        <f>IF(Z38="","",INDEX(TERRITORY_MR_LIST,MATCH(Z38,TERRITORY_LIST_ID,0)))</f>
        <v>Территория 1</v>
      </c>
      <c r="O38" s="2186" t="s">
        <v>19</v>
      </c>
      <c r="P38" s="2109"/>
      <c r="Q38" s="2109" t="s">
        <v>113</v>
      </c>
      <c r="R38" s="2662" t="s">
        <v>28</v>
      </c>
      <c r="S38" s="2108" t="s">
        <v>64</v>
      </c>
      <c r="T38" s="1812"/>
      <c r="U38" s="1812" t="s">
        <v>113</v>
      </c>
      <c r="V38" s="1844" t="s">
        <v>178</v>
      </c>
      <c r="W38" s="1802" t="s">
        <v>193</v>
      </c>
      <c r="X38" s="1854"/>
      <c r="Y38" s="1268"/>
      <c r="Z38" s="1268" t="s">
        <v>102</v>
      </c>
      <c r="AA38" s="1268"/>
      <c r="AB38" s="1268"/>
      <c r="AC38" s="1975" t="s">
        <v>181</v>
      </c>
      <c r="AD38" s="1268" t="s">
        <v>194</v>
      </c>
      <c r="AE38" s="1268" t="s">
        <v>195</v>
      </c>
      <c r="AF38" s="1268" t="s">
        <v>196</v>
      </c>
      <c r="AG38" s="1268" t="s">
        <v>197</v>
      </c>
      <c r="AH38"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8" s="1268" t="str">
        <f>IF($G$33=0,"",$G$33)</f>
        <v>Производство тепловой энергии. Некомбинированная выработка; Передача. Тепловая энергия; Сбыт. Тепловая энергия</v>
      </c>
      <c r="AJ38" s="1268" t="str">
        <f>IF($J$38=0,"",$J$38)</f>
        <v>Тарифы на горячую воду в открытых системах теплоснабжения (горячее водоснабжение), поставляемую группе потребителей "население"</v>
      </c>
      <c r="AK38" s="1268" t="str">
        <f>IF($K$38="нет","без дифференциации",IF($N$38=0,"",$N$38))</f>
        <v>Территория 1</v>
      </c>
      <c r="AL38" s="1845" t="str">
        <f>IF($O$38="нет","без дифференциации",IF($R$38=0,"",$R$38))</f>
        <v>без дифференциации</v>
      </c>
      <c r="AM38" s="1845" t="str">
        <f>IF($S$38="нет","без дифференциации",IF($V$38=0,"",$V$38))</f>
        <v>муниципальный округ г. Оленегорск с подведомственной территорией (г. Оленегорск)- потребители, присоединенные к тепловым сетям МУП "ГУК"</v>
      </c>
      <c r="AN38" s="1268" t="str">
        <f>$I$38</f>
        <v>2</v>
      </c>
      <c r="AO38" s="1268" t="str">
        <f>$I$38&amp;"."&amp;$M$38</f>
        <v>2.1</v>
      </c>
      <c r="AP38" s="1268" t="str">
        <f>$I$38&amp;"."&amp;$M$38&amp;"."&amp;$Q$38</f>
        <v>2.1.1</v>
      </c>
      <c r="AQ38" s="1268" t="str">
        <f>$I$38&amp;"."&amp;$M$38&amp;"."&amp;$Q$38&amp;"."&amp;$U$38</f>
        <v>2.1.1.1</v>
      </c>
      <c r="AR38" s="1854"/>
    </row>
    <row customHeight="1" ht="17.25">
      <c r="A39" s="1841"/>
      <c r="B39" s="1854"/>
      <c r="C39" s="1843"/>
      <c r="D39" s="1831"/>
      <c r="E39" s="1848"/>
      <c r="F39" s="1785"/>
      <c r="G39" s="1849"/>
      <c r="H39" s="1757"/>
      <c r="I39" s="1757"/>
      <c r="J39" s="1758"/>
      <c r="K39" s="1849"/>
      <c r="L39" s="1757"/>
      <c r="M39" s="1757"/>
      <c r="N39" s="1849"/>
      <c r="O39" s="1849"/>
      <c r="P39" s="1757"/>
      <c r="Q39" s="1757"/>
      <c r="R39" s="2636" t="s">
        <v>28</v>
      </c>
      <c r="S39" s="1849"/>
      <c r="T39" s="1812" t="s">
        <v>186</v>
      </c>
      <c r="U39" s="1812" t="s">
        <v>114</v>
      </c>
      <c r="V39" s="1844" t="s">
        <v>187</v>
      </c>
      <c r="W39" s="1802" t="s">
        <v>193</v>
      </c>
      <c r="X39" s="1854"/>
      <c r="Y39" s="1268"/>
      <c r="Z39" s="1268"/>
      <c r="AA39" s="1268"/>
      <c r="AB39" s="1268"/>
      <c r="AC39" s="1975" t="s">
        <v>181</v>
      </c>
      <c r="AD39" s="1975" t="s">
        <v>194</v>
      </c>
      <c r="AE39" s="1975" t="s">
        <v>195</v>
      </c>
      <c r="AF39" s="1975" t="s">
        <v>196</v>
      </c>
      <c r="AG39" s="1268" t="s">
        <v>198</v>
      </c>
      <c r="AH39"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9" s="1268" t="str">
        <f>IF($G$33=0,"",$G$33)</f>
        <v>Производство тепловой энергии. Некомбинированная выработка; Передача. Тепловая энергия; Сбыт. Тепловая энергия</v>
      </c>
      <c r="AJ39" s="1268" t="str">
        <f>IF($J$38=0,"",$J$38)</f>
        <v>Тарифы на горячую воду в открытых системах теплоснабжения (горячее водоснабжение), поставляемую группе потребителей "население"</v>
      </c>
      <c r="AK39" s="1268" t="str">
        <f>IF($K$38="нет","без дифференциации",IF($N$38=0,"",$N$38))</f>
        <v>Территория 1</v>
      </c>
      <c r="AL39" s="1845" t="str">
        <f>IF($O$38="нет","без дифференциации",IF($R$38=0,"",$R$38))</f>
        <v>без дифференциации</v>
      </c>
      <c r="AM39" s="1845" t="str">
        <f>IF($S$39="нет","без дифференциации",IF($V$39=0,"",$V$39))</f>
        <v>муниципальный округ г. Оленегорск с подведомственной территорией (г. Оленегорск)- потребители, присоединенные к тепловым сетям АО "МЭС"</v>
      </c>
      <c r="AN39" s="1268" t="str">
        <f>$I$38</f>
        <v>2</v>
      </c>
      <c r="AO39" s="1268" t="str">
        <f>$I$38&amp;"."&amp;$M$38</f>
        <v>2.1</v>
      </c>
      <c r="AP39" s="1268" t="str">
        <f>$I$38&amp;"."&amp;$M$38&amp;"."&amp;$Q$38</f>
        <v>2.1.1</v>
      </c>
      <c r="AQ39" s="1268" t="str">
        <f>$I$38&amp;"."&amp;$M$38&amp;"."&amp;$Q$38&amp;"."&amp;$U$39</f>
        <v>2.1.1.2</v>
      </c>
      <c r="AR39" s="1854"/>
    </row>
    <row customHeight="1" ht="17.25">
      <c r="A40" s="1841"/>
      <c r="B40" s="1854"/>
      <c r="C40" s="1846"/>
      <c r="D40" s="1831"/>
      <c r="E40" s="1848"/>
      <c r="F40" s="1785"/>
      <c r="G40" s="1849"/>
      <c r="H40" s="2530"/>
      <c r="I40" s="2530"/>
      <c r="J40" s="2502"/>
      <c r="K40" s="2187"/>
      <c r="L40" s="2109"/>
      <c r="M40" s="2109"/>
      <c r="N40" s="2505"/>
      <c r="O40" s="2187"/>
      <c r="P40" s="2109"/>
      <c r="Q40" s="2109"/>
      <c r="R40" s="2662" t="s">
        <v>28</v>
      </c>
      <c r="S40" s="2108"/>
      <c r="T40" s="318"/>
      <c r="U40" s="319"/>
      <c r="V40" s="319" t="s">
        <v>189</v>
      </c>
      <c r="W40" s="320"/>
      <c r="X40" s="1854"/>
      <c r="Y40" s="1260"/>
      <c r="Z40" s="1260"/>
      <c r="AA40" s="1260"/>
      <c r="AB40" s="1260"/>
      <c r="AC40" s="1260"/>
      <c r="AD40" s="1260"/>
      <c r="AE40" s="1260"/>
      <c r="AF40" s="1260"/>
      <c r="AG40" s="1260"/>
      <c r="AH40" s="1260"/>
      <c r="AI40" s="1260"/>
      <c r="AJ40" s="1260"/>
      <c r="AK40" s="1260"/>
      <c r="AL40" s="1854"/>
      <c r="AM40" s="1854"/>
      <c r="AN40" s="1854"/>
      <c r="AO40" s="1854"/>
      <c r="AP40" s="1854"/>
      <c r="AQ40" s="1854"/>
      <c r="AR40" s="1854"/>
    </row>
    <row customHeight="1" ht="17.25">
      <c r="A41" s="1841"/>
      <c r="B41" s="1854"/>
      <c r="C41" s="1846"/>
      <c r="D41" s="1831"/>
      <c r="E41" s="1848"/>
      <c r="F41" s="1785"/>
      <c r="G41" s="1849"/>
      <c r="H41" s="2504"/>
      <c r="I41" s="2504"/>
      <c r="J41" s="2534"/>
      <c r="K41" s="2187"/>
      <c r="L41" s="2504"/>
      <c r="M41" s="2504"/>
      <c r="N41" s="2506"/>
      <c r="O41" s="2113"/>
      <c r="P41" s="318"/>
      <c r="Q41" s="319"/>
      <c r="R41" s="319" t="s">
        <v>190</v>
      </c>
      <c r="S41" s="1847"/>
      <c r="T41" s="1847"/>
      <c r="U41" s="1847"/>
      <c r="V41" s="1847"/>
      <c r="W41" s="320"/>
      <c r="X41" s="1854"/>
      <c r="Y41" s="1260"/>
      <c r="Z41" s="1260"/>
      <c r="AA41" s="1260"/>
      <c r="AB41" s="1260"/>
      <c r="AC41" s="1260"/>
      <c r="AD41" s="1260"/>
      <c r="AE41" s="1260"/>
      <c r="AF41" s="1260"/>
      <c r="AG41" s="1260"/>
      <c r="AH41" s="1260"/>
      <c r="AI41" s="1260"/>
      <c r="AJ41" s="1260"/>
      <c r="AK41" s="1260"/>
      <c r="AL41" s="1854"/>
      <c r="AM41" s="1854"/>
      <c r="AN41" s="1854"/>
      <c r="AO41" s="1854"/>
      <c r="AP41" s="1854"/>
      <c r="AQ41" s="1854"/>
      <c r="AR41" s="1854"/>
    </row>
    <row customHeight="1" ht="17.25">
      <c r="A42" s="1841"/>
      <c r="B42" s="1854"/>
      <c r="C42" s="1846"/>
      <c r="D42" s="1831"/>
      <c r="E42" s="1848"/>
      <c r="F42" s="1785"/>
      <c r="G42" s="1849"/>
      <c r="H42" s="2504"/>
      <c r="I42" s="2504"/>
      <c r="J42" s="2534"/>
      <c r="K42" s="2113"/>
      <c r="L42" s="318"/>
      <c r="M42" s="319"/>
      <c r="N42" s="319" t="s">
        <v>191</v>
      </c>
      <c r="O42" s="319"/>
      <c r="P42" s="319"/>
      <c r="Q42" s="319"/>
      <c r="R42" s="319"/>
      <c r="S42" s="1847"/>
      <c r="T42" s="1847"/>
      <c r="U42" s="1847"/>
      <c r="V42" s="1847"/>
      <c r="W42" s="320"/>
      <c r="X42" s="1854"/>
      <c r="Y42" s="1260"/>
      <c r="Z42" s="1260"/>
      <c r="AA42" s="1260"/>
      <c r="AB42" s="1260"/>
      <c r="AC42" s="1260"/>
      <c r="AD42" s="1260"/>
      <c r="AE42" s="1260"/>
      <c r="AF42" s="1260"/>
      <c r="AG42" s="1260"/>
      <c r="AH42" s="1260"/>
      <c r="AI42" s="1260"/>
      <c r="AJ42" s="1260"/>
      <c r="AK42" s="1260"/>
      <c r="AL42" s="1854"/>
      <c r="AM42" s="1854"/>
      <c r="AN42" s="1854"/>
      <c r="AO42" s="1854"/>
      <c r="AP42" s="1854"/>
      <c r="AQ42" s="1854"/>
      <c r="AR42" s="1854"/>
    </row>
    <row customHeight="1" ht="17.25">
      <c r="A43" s="1841"/>
      <c r="B43" s="1854"/>
      <c r="C43" s="1843"/>
      <c r="D43" s="1831"/>
      <c r="E43" s="1848"/>
      <c r="F43" s="1785"/>
      <c r="G43" s="1849"/>
      <c r="H43" s="2530" t="s">
        <v>186</v>
      </c>
      <c r="I43" s="2530" t="s">
        <v>94</v>
      </c>
      <c r="J43" s="2502" t="s">
        <v>199</v>
      </c>
      <c r="K43" s="2186" t="s">
        <v>64</v>
      </c>
      <c r="L43" s="2109"/>
      <c r="M43" s="2109" t="s">
        <v>113</v>
      </c>
      <c r="N43" s="2505" t="str">
        <f>IF(Z43="","",INDEX(TERRITORY_MR_LIST,MATCH(Z43,TERRITORY_LIST_ID,0)))</f>
        <v>Территория 1</v>
      </c>
      <c r="O43" s="2186" t="s">
        <v>19</v>
      </c>
      <c r="P43" s="2109"/>
      <c r="Q43" s="2109" t="s">
        <v>113</v>
      </c>
      <c r="R43" s="2662" t="s">
        <v>28</v>
      </c>
      <c r="S43" s="2108" t="s">
        <v>64</v>
      </c>
      <c r="T43" s="1812"/>
      <c r="U43" s="1812" t="s">
        <v>113</v>
      </c>
      <c r="V43" s="1844" t="s">
        <v>200</v>
      </c>
      <c r="W43" s="1802" t="s">
        <v>201</v>
      </c>
      <c r="X43" s="1854"/>
      <c r="Y43" s="1268"/>
      <c r="Z43" s="1268" t="s">
        <v>102</v>
      </c>
      <c r="AA43" s="1268"/>
      <c r="AB43" s="1268"/>
      <c r="AC43" s="1975" t="s">
        <v>181</v>
      </c>
      <c r="AD43" s="1268" t="s">
        <v>202</v>
      </c>
      <c r="AE43" s="1268" t="s">
        <v>203</v>
      </c>
      <c r="AF43" s="1268" t="s">
        <v>204</v>
      </c>
      <c r="AG43" s="1268" t="s">
        <v>205</v>
      </c>
      <c r="AH4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3" s="1268" t="str">
        <f>IF($G$33=0,"",$G$33)</f>
        <v>Производство тепловой энергии. Некомбинированная выработка; Передача. Тепловая энергия; Сбыт. Тепловая энергия</v>
      </c>
      <c r="AJ43" s="1268" t="str">
        <f>IF($J$43=0,"",$J$43)</f>
        <v>Тарифы на горячую воду в открытых системах теплоснабжения (горячее водоснабжение), поставляемую потребителям</v>
      </c>
      <c r="AK43" s="1268" t="str">
        <f>IF($K$43="нет","без дифференциации",IF($N$43=0,"",$N$43))</f>
        <v>Территория 1</v>
      </c>
      <c r="AL43" s="1845" t="str">
        <f>IF($O$43="нет","без дифференциации",IF($R$43=0,"",$R$43))</f>
        <v>без дифференциации</v>
      </c>
      <c r="AM43" s="1845" t="str">
        <f>IF($S$43="нет","без дифференциации",IF($V$43=0,"",$V$43))</f>
        <v>муниципальный округ г. Оленегорск с подведомственной территорией (г. Оленегорск)- на коллекторах источника тепловой энергии</v>
      </c>
      <c r="AN43" s="1268" t="str">
        <f>$I$43</f>
        <v>3</v>
      </c>
      <c r="AO43" s="1268" t="str">
        <f>$I$43&amp;"."&amp;$M$43</f>
        <v>3.1</v>
      </c>
      <c r="AP43" s="1268" t="str">
        <f>$I$43&amp;"."&amp;$M$43&amp;"."&amp;$Q$43</f>
        <v>3.1.1</v>
      </c>
      <c r="AQ43" s="1268" t="str">
        <f>$I$43&amp;"."&amp;$M$43&amp;"."&amp;$Q$43&amp;"."&amp;$U$43</f>
        <v>3.1.1.1</v>
      </c>
      <c r="AR43" s="1854"/>
    </row>
    <row customHeight="1" ht="17.25">
      <c r="A44" s="1841"/>
      <c r="B44" s="1854"/>
      <c r="C44" s="1843"/>
      <c r="D44" s="1831"/>
      <c r="E44" s="1848"/>
      <c r="F44" s="1785"/>
      <c r="G44" s="1849"/>
      <c r="H44" s="1757"/>
      <c r="I44" s="1757"/>
      <c r="J44" s="1758"/>
      <c r="K44" s="1849"/>
      <c r="L44" s="1757"/>
      <c r="M44" s="1757"/>
      <c r="N44" s="1849"/>
      <c r="O44" s="1849"/>
      <c r="P44" s="1757"/>
      <c r="Q44" s="1757"/>
      <c r="R44" s="2636" t="s">
        <v>28</v>
      </c>
      <c r="S44" s="1849"/>
      <c r="T44" s="1812" t="s">
        <v>186</v>
      </c>
      <c r="U44" s="1812" t="s">
        <v>114</v>
      </c>
      <c r="V44" s="1844" t="s">
        <v>178</v>
      </c>
      <c r="W44" s="1802" t="s">
        <v>201</v>
      </c>
      <c r="X44" s="1854"/>
      <c r="Y44" s="1268"/>
      <c r="Z44" s="1268"/>
      <c r="AA44" s="1268"/>
      <c r="AB44" s="1268"/>
      <c r="AC44" s="1975" t="s">
        <v>181</v>
      </c>
      <c r="AD44" s="1975" t="s">
        <v>202</v>
      </c>
      <c r="AE44" s="1975" t="s">
        <v>203</v>
      </c>
      <c r="AF44" s="1975" t="s">
        <v>204</v>
      </c>
      <c r="AG44" s="1268" t="s">
        <v>206</v>
      </c>
      <c r="AH44"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4" s="1268" t="str">
        <f>IF($G$33=0,"",$G$33)</f>
        <v>Производство тепловой энергии. Некомбинированная выработка; Передача. Тепловая энергия; Сбыт. Тепловая энергия</v>
      </c>
      <c r="AJ44" s="1268" t="str">
        <f>IF($J$43=0,"",$J$43)</f>
        <v>Тарифы на горячую воду в открытых системах теплоснабжения (горячее водоснабжение), поставляемую потребителям</v>
      </c>
      <c r="AK44" s="1268" t="str">
        <f>IF($K$43="нет","без дифференциации",IF($N$43=0,"",$N$43))</f>
        <v>Территория 1</v>
      </c>
      <c r="AL44" s="1845" t="str">
        <f>IF($O$43="нет","без дифференциации",IF($R$43=0,"",$R$43))</f>
        <v>без дифференциации</v>
      </c>
      <c r="AM44" s="1845" t="str">
        <f>IF($S$44="нет","без дифференциации",IF($V$44=0,"",$V$44))</f>
        <v>муниципальный округ г. Оленегорск с подведомственной территорией (г. Оленегорск)- потребители, присоединенные к тепловым сетям МУП "ГУК"</v>
      </c>
      <c r="AN44" s="1268" t="str">
        <f>$I$43</f>
        <v>3</v>
      </c>
      <c r="AO44" s="1268" t="str">
        <f>$I$43&amp;"."&amp;$M$43</f>
        <v>3.1</v>
      </c>
      <c r="AP44" s="1268" t="str">
        <f>$I$43&amp;"."&amp;$M$43&amp;"."&amp;$Q$43</f>
        <v>3.1.1</v>
      </c>
      <c r="AQ44" s="1268" t="str">
        <f>$I$43&amp;"."&amp;$M$43&amp;"."&amp;$Q$43&amp;"."&amp;$U$44</f>
        <v>3.1.1.2</v>
      </c>
      <c r="AR44" s="1854"/>
    </row>
    <row customHeight="1" ht="17.25">
      <c r="A45" s="1841"/>
      <c r="B45" s="1854"/>
      <c r="C45" s="1843"/>
      <c r="D45" s="1831"/>
      <c r="E45" s="1848"/>
      <c r="F45" s="1785"/>
      <c r="G45" s="1849"/>
      <c r="H45" s="1757"/>
      <c r="I45" s="1757"/>
      <c r="J45" s="1758"/>
      <c r="K45" s="1849"/>
      <c r="L45" s="1757"/>
      <c r="M45" s="1757"/>
      <c r="N45" s="1849"/>
      <c r="O45" s="1849"/>
      <c r="P45" s="1757"/>
      <c r="Q45" s="1757"/>
      <c r="R45" s="2636" t="s">
        <v>28</v>
      </c>
      <c r="S45" s="1849"/>
      <c r="T45" s="1812" t="s">
        <v>186</v>
      </c>
      <c r="U45" s="1812" t="s">
        <v>94</v>
      </c>
      <c r="V45" s="1844" t="s">
        <v>187</v>
      </c>
      <c r="W45" s="1802" t="s">
        <v>201</v>
      </c>
      <c r="X45" s="1854"/>
      <c r="Y45" s="1268"/>
      <c r="Z45" s="1268"/>
      <c r="AA45" s="1268"/>
      <c r="AB45" s="1268"/>
      <c r="AC45" s="1975" t="s">
        <v>181</v>
      </c>
      <c r="AD45" s="1975" t="s">
        <v>202</v>
      </c>
      <c r="AE45" s="1975" t="s">
        <v>203</v>
      </c>
      <c r="AF45" s="1975" t="s">
        <v>204</v>
      </c>
      <c r="AG45" s="1268" t="s">
        <v>207</v>
      </c>
      <c r="AH45"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5" s="1268" t="str">
        <f>IF($G$33=0,"",$G$33)</f>
        <v>Производство тепловой энергии. Некомбинированная выработка; Передача. Тепловая энергия; Сбыт. Тепловая энергия</v>
      </c>
      <c r="AJ45" s="1268" t="str">
        <f>IF($J$43=0,"",$J$43)</f>
        <v>Тарифы на горячую воду в открытых системах теплоснабжения (горячее водоснабжение), поставляемую потребителям</v>
      </c>
      <c r="AK45" s="1268" t="str">
        <f>IF($K$43="нет","без дифференциации",IF($N$43=0,"",$N$43))</f>
        <v>Территория 1</v>
      </c>
      <c r="AL45" s="1845" t="str">
        <f>IF($O$43="нет","без дифференциации",IF($R$43=0,"",$R$43))</f>
        <v>без дифференциации</v>
      </c>
      <c r="AM45" s="1845" t="str">
        <f>IF($S$45="нет","без дифференциации",IF($V$45=0,"",$V$45))</f>
        <v>муниципальный округ г. Оленегорск с подведомственной территорией (г. Оленегорск)- потребители, присоединенные к тепловым сетям АО "МЭС"</v>
      </c>
      <c r="AN45" s="1268" t="str">
        <f>$I$43</f>
        <v>3</v>
      </c>
      <c r="AO45" s="1268" t="str">
        <f>$I$43&amp;"."&amp;$M$43</f>
        <v>3.1</v>
      </c>
      <c r="AP45" s="1268" t="str">
        <f>$I$43&amp;"."&amp;$M$43&amp;"."&amp;$Q$43</f>
        <v>3.1.1</v>
      </c>
      <c r="AQ45" s="1268" t="str">
        <f>$I$43&amp;"."&amp;$M$43&amp;"."&amp;$Q$43&amp;"."&amp;$U$45</f>
        <v>3.1.1.3</v>
      </c>
      <c r="AR45" s="1854"/>
    </row>
    <row customHeight="1" ht="17.25">
      <c r="A46" s="1841"/>
      <c r="B46" s="1854"/>
      <c r="C46" s="1846"/>
      <c r="D46" s="1831"/>
      <c r="E46" s="1848"/>
      <c r="F46" s="1785"/>
      <c r="G46" s="1849"/>
      <c r="H46" s="2530"/>
      <c r="I46" s="2530"/>
      <c r="J46" s="2502"/>
      <c r="K46" s="2187"/>
      <c r="L46" s="2109"/>
      <c r="M46" s="2109"/>
      <c r="N46" s="2505"/>
      <c r="O46" s="2187"/>
      <c r="P46" s="2109"/>
      <c r="Q46" s="2109"/>
      <c r="R46" s="2662" t="s">
        <v>28</v>
      </c>
      <c r="S46" s="2108"/>
      <c r="T46" s="318"/>
      <c r="U46" s="319"/>
      <c r="V46" s="319" t="s">
        <v>189</v>
      </c>
      <c r="W46" s="320"/>
      <c r="X46" s="1854"/>
      <c r="Y46" s="1260"/>
      <c r="Z46" s="1260"/>
      <c r="AA46" s="1260"/>
      <c r="AB46" s="1260"/>
      <c r="AC46" s="1260"/>
      <c r="AD46" s="1260"/>
      <c r="AE46" s="1260"/>
      <c r="AF46" s="1260"/>
      <c r="AG46" s="1260"/>
      <c r="AH46" s="1260"/>
      <c r="AI46" s="1260"/>
      <c r="AJ46" s="1260"/>
      <c r="AK46" s="1260"/>
      <c r="AL46" s="1854"/>
      <c r="AM46" s="1854"/>
      <c r="AN46" s="1854"/>
      <c r="AO46" s="1854"/>
      <c r="AP46" s="1854"/>
      <c r="AQ46" s="1854"/>
      <c r="AR46" s="1854"/>
    </row>
    <row customHeight="1" ht="17.25">
      <c r="A47" s="1841"/>
      <c r="B47" s="1854"/>
      <c r="C47" s="1846"/>
      <c r="D47" s="1831"/>
      <c r="E47" s="1848"/>
      <c r="F47" s="1785"/>
      <c r="G47" s="1849"/>
      <c r="H47" s="2504"/>
      <c r="I47" s="2504"/>
      <c r="J47" s="2534"/>
      <c r="K47" s="2187"/>
      <c r="L47" s="2504"/>
      <c r="M47" s="2504"/>
      <c r="N47" s="2506"/>
      <c r="O47" s="2113"/>
      <c r="P47" s="318"/>
      <c r="Q47" s="319"/>
      <c r="R47" s="319" t="s">
        <v>190</v>
      </c>
      <c r="S47" s="1847"/>
      <c r="T47" s="1847"/>
      <c r="U47" s="1847"/>
      <c r="V47" s="1847"/>
      <c r="W47" s="320"/>
      <c r="X47" s="1854"/>
      <c r="Y47" s="1260"/>
      <c r="Z47" s="1260"/>
      <c r="AA47" s="1260"/>
      <c r="AB47" s="1260"/>
      <c r="AC47" s="1260"/>
      <c r="AD47" s="1260"/>
      <c r="AE47" s="1260"/>
      <c r="AF47" s="1260"/>
      <c r="AG47" s="1260"/>
      <c r="AH47" s="1260"/>
      <c r="AI47" s="1260"/>
      <c r="AJ47" s="1260"/>
      <c r="AK47" s="1260"/>
      <c r="AL47" s="1854"/>
      <c r="AM47" s="1854"/>
      <c r="AN47" s="1854"/>
      <c r="AO47" s="1854"/>
      <c r="AP47" s="1854"/>
      <c r="AQ47" s="1854"/>
      <c r="AR47" s="1854"/>
    </row>
    <row customHeight="1" ht="17.25">
      <c r="A48" s="1841"/>
      <c r="B48" s="1854"/>
      <c r="C48" s="1846"/>
      <c r="D48" s="1831"/>
      <c r="E48" s="1848"/>
      <c r="F48" s="1785"/>
      <c r="G48" s="1849"/>
      <c r="H48" s="2504"/>
      <c r="I48" s="2504"/>
      <c r="J48" s="2534"/>
      <c r="K48" s="2113"/>
      <c r="L48" s="318"/>
      <c r="M48" s="319"/>
      <c r="N48" s="319" t="s">
        <v>191</v>
      </c>
      <c r="O48" s="319"/>
      <c r="P48" s="319"/>
      <c r="Q48" s="319"/>
      <c r="R48" s="319"/>
      <c r="S48" s="1847"/>
      <c r="T48" s="1847"/>
      <c r="U48" s="1847"/>
      <c r="V48" s="1847"/>
      <c r="W48" s="320"/>
      <c r="X48" s="1854"/>
      <c r="Y48" s="1260"/>
      <c r="Z48" s="1260"/>
      <c r="AA48" s="1260"/>
      <c r="AB48" s="1260"/>
      <c r="AC48" s="1260"/>
      <c r="AD48" s="1260"/>
      <c r="AE48" s="1260"/>
      <c r="AF48" s="1260"/>
      <c r="AG48" s="1260"/>
      <c r="AH48" s="1260"/>
      <c r="AI48" s="1260"/>
      <c r="AJ48" s="1260"/>
      <c r="AK48" s="1260"/>
      <c r="AL48" s="1854"/>
      <c r="AM48" s="1854"/>
      <c r="AN48" s="1854"/>
      <c r="AO48" s="1854"/>
      <c r="AP48" s="1854"/>
      <c r="AQ48" s="1854"/>
      <c r="AR48" s="1854"/>
    </row>
    <row s="1854" customFormat="1" customHeight="1" ht="17.25">
      <c r="A49" s="322"/>
      <c r="C49" s="321"/>
      <c r="D49" s="2137"/>
      <c r="E49" s="2145"/>
      <c r="F49" s="2148"/>
      <c r="G49" s="2641"/>
      <c r="H49" s="2663"/>
      <c r="I49" s="2664"/>
      <c r="J49" s="2665" t="s">
        <v>208</v>
      </c>
      <c r="K49" s="2666"/>
      <c r="L49" s="2667"/>
      <c r="M49" s="2668"/>
      <c r="N49" s="2669"/>
      <c r="O49" s="2670"/>
      <c r="P49" s="2671"/>
      <c r="Q49" s="2672"/>
      <c r="R49" s="2673"/>
      <c r="S49" s="2674"/>
      <c r="T49" s="2675"/>
      <c r="U49" s="2676"/>
      <c r="V49" s="2677"/>
      <c r="W49" s="2678"/>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284">
        <v>0</v>
      </c>
    </row>
    <row s="1854" customFormat="1" customHeight="1" ht="17.25">
      <c r="A50" s="322"/>
      <c r="C50" s="210"/>
      <c r="D50" s="2136">
        <v>5</v>
      </c>
      <c r="E50" s="2144" t="s">
        <v>209</v>
      </c>
      <c r="F50" s="2146" t="s">
        <v>19</v>
      </c>
      <c r="G50" s="2144"/>
      <c r="H50" s="2149"/>
      <c r="I50" s="2151"/>
      <c r="J50" s="2153"/>
      <c r="K50" s="2138"/>
      <c r="L50" s="2138"/>
      <c r="M50" s="2138"/>
      <c r="N50" s="2140"/>
      <c r="O50" s="2138"/>
      <c r="P50" s="2138"/>
      <c r="Q50" s="2138"/>
      <c r="R50" s="2143"/>
      <c r="S50" s="2138"/>
      <c r="T50" s="1421"/>
      <c r="U50" s="1421"/>
      <c r="V50" s="1420"/>
      <c r="W50" s="1297"/>
      <c r="X50" s="1268"/>
      <c r="Y50" s="1268"/>
      <c r="Z50" s="1268"/>
      <c r="AA50" s="1268"/>
      <c r="AB50" s="1268"/>
      <c r="AC50" s="1268" t="s">
        <v>210</v>
      </c>
      <c r="AD50" s="1268" t="s">
        <v>211</v>
      </c>
      <c r="AE50" s="1268" t="s">
        <v>212</v>
      </c>
      <c r="AF50" s="1268" t="s">
        <v>213</v>
      </c>
      <c r="AG50" s="1268" t="s">
        <v>214</v>
      </c>
      <c r="AH50" s="1268" t="str">
        <f>IF($E$50=0,"",$E$50)</f>
        <v>Тарифы на услуги по передаче тепловой энергии</v>
      </c>
      <c r="AI50" s="1268" t="str">
        <f>IF($G$50=0,"",$G$50)</f>
        <v/>
      </c>
      <c r="AJ50" s="1268" t="str">
        <f>IF($J$50=0,"",$J$50)</f>
        <v/>
      </c>
      <c r="AK50" s="1268" t="str">
        <f>IF($K$50="нет","без дифференциации",IF($N$50=0,"",$N$50))</f>
        <v/>
      </c>
      <c r="AL50" s="1268" t="str">
        <f>IF($O$50="нет","без дифференциации",IF($R$50=0,"",$R$50))</f>
        <v/>
      </c>
      <c r="AM50" s="1268" t="str">
        <f>IF($S$50="нет","без дифференциации",IF($V$50=0,"",$V$50))</f>
        <v/>
      </c>
      <c r="AN50" s="1773">
        <f>$I$50</f>
        <v>0</v>
      </c>
      <c r="AO50" s="1268" t="str">
        <f>$I$50&amp;"."&amp;$M$50</f>
        <v>.</v>
      </c>
      <c r="AP50" s="1260" t="str">
        <f>$I$50&amp;"."&amp;$M$50&amp;"."&amp;$Q$50</f>
        <v>..</v>
      </c>
      <c r="AQ50" s="1260" t="str">
        <f>$I$50&amp;"."&amp;$M$50&amp;"."&amp;$Q$50&amp;"."&amp;$U$50</f>
        <v>...</v>
      </c>
      <c r="AR50" s="1284">
        <v>0</v>
      </c>
    </row>
    <row s="1854" customFormat="1" customHeight="1" ht="17.25">
      <c r="A51" s="322"/>
      <c r="C51" s="321"/>
      <c r="D51" s="2136"/>
      <c r="E51" s="2144"/>
      <c r="F51" s="2147"/>
      <c r="G51" s="2144"/>
      <c r="H51" s="2150"/>
      <c r="I51" s="2152"/>
      <c r="J51" s="2154"/>
      <c r="K51" s="2139"/>
      <c r="L51" s="2139"/>
      <c r="M51" s="2139"/>
      <c r="N51" s="2141"/>
      <c r="O51" s="2139"/>
      <c r="P51" s="2139"/>
      <c r="Q51" s="2139"/>
      <c r="R51" s="2142"/>
      <c r="S51" s="2139"/>
      <c r="T51" s="1298"/>
      <c r="U51" s="1298"/>
      <c r="V51" s="1298"/>
      <c r="W51" s="1299"/>
      <c r="X51" s="1260"/>
      <c r="Y51" s="1260"/>
      <c r="Z51" s="1260"/>
      <c r="AA51" s="1260"/>
      <c r="AB51" s="1260"/>
      <c r="AC51" s="1260"/>
      <c r="AD51" s="1260"/>
      <c r="AE51" s="1260"/>
      <c r="AF51" s="1260"/>
      <c r="AG51" s="1260"/>
      <c r="AH51" s="1260"/>
      <c r="AI51" s="1260"/>
      <c r="AJ51" s="1260"/>
      <c r="AK51" s="1260"/>
      <c r="AL51" s="1260"/>
      <c r="AM51" s="1260"/>
      <c r="AN51" s="1260"/>
      <c r="AO51" s="1260"/>
      <c r="AP51" s="1260"/>
      <c r="AQ51" s="1260"/>
      <c r="AR51" s="1284">
        <v>0</v>
      </c>
    </row>
    <row s="1854" customFormat="1" customHeight="1" ht="17.25">
      <c r="A52" s="322"/>
      <c r="C52" s="321"/>
      <c r="D52" s="2137"/>
      <c r="E52" s="2145"/>
      <c r="F52" s="2147"/>
      <c r="G52" s="2145"/>
      <c r="H52" s="2150"/>
      <c r="I52" s="2152"/>
      <c r="J52" s="2155"/>
      <c r="K52" s="2139"/>
      <c r="L52" s="2139"/>
      <c r="M52" s="2139"/>
      <c r="N52" s="2142"/>
      <c r="O52" s="2139"/>
      <c r="P52" s="1419"/>
      <c r="Q52" s="1298"/>
      <c r="R52" s="1298"/>
      <c r="S52" s="330"/>
      <c r="T52" s="330"/>
      <c r="U52" s="330"/>
      <c r="V52" s="330"/>
      <c r="W52" s="1299"/>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284">
        <v>0</v>
      </c>
    </row>
    <row s="1854" customFormat="1" customHeight="1" ht="17.25">
      <c r="A53" s="322"/>
      <c r="C53" s="321"/>
      <c r="D53" s="2137"/>
      <c r="E53" s="2145"/>
      <c r="F53" s="2147"/>
      <c r="G53" s="2145"/>
      <c r="H53" s="2150"/>
      <c r="I53" s="2152"/>
      <c r="J53" s="2155"/>
      <c r="K53" s="2139"/>
      <c r="L53" s="1298"/>
      <c r="M53" s="1298"/>
      <c r="N53" s="1298"/>
      <c r="O53" s="1298"/>
      <c r="P53" s="1298"/>
      <c r="Q53" s="1298"/>
      <c r="R53" s="1298"/>
      <c r="S53" s="330"/>
      <c r="T53" s="330"/>
      <c r="U53" s="330"/>
      <c r="V53" s="330"/>
      <c r="W53" s="1299"/>
      <c r="X53" s="1260"/>
      <c r="Y53" s="1260"/>
      <c r="Z53" s="1260"/>
      <c r="AA53" s="1260"/>
      <c r="AB53" s="1260"/>
      <c r="AC53" s="1260"/>
      <c r="AD53" s="1260"/>
      <c r="AE53" s="1260"/>
      <c r="AF53" s="1260"/>
      <c r="AG53" s="1260"/>
      <c r="AH53" s="1260"/>
      <c r="AI53" s="1260"/>
      <c r="AJ53" s="1260"/>
      <c r="AK53" s="1260"/>
      <c r="AL53" s="1260"/>
      <c r="AM53" s="1260"/>
      <c r="AN53" s="1260"/>
      <c r="AO53" s="1260"/>
      <c r="AP53" s="1260"/>
      <c r="AQ53" s="1260"/>
      <c r="AR53" s="1284">
        <v>0</v>
      </c>
    </row>
    <row s="1854" customFormat="1" customHeight="1" ht="17.25">
      <c r="A54" s="322"/>
      <c r="C54" s="321"/>
      <c r="D54" s="2137"/>
      <c r="E54" s="2145"/>
      <c r="F54" s="2148"/>
      <c r="G54" s="2145"/>
      <c r="H54" s="1300"/>
      <c r="I54" s="1301"/>
      <c r="J54" s="1301"/>
      <c r="K54" s="1301"/>
      <c r="L54" s="1301"/>
      <c r="M54" s="1301"/>
      <c r="N54" s="1301"/>
      <c r="O54" s="1301"/>
      <c r="P54" s="1301"/>
      <c r="Q54" s="1301"/>
      <c r="R54" s="1301"/>
      <c r="S54" s="1302"/>
      <c r="T54" s="1302"/>
      <c r="U54" s="1302"/>
      <c r="V54" s="1302"/>
      <c r="W54" s="1303"/>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284">
        <v>0</v>
      </c>
    </row>
    <row s="1854" customFormat="1" customHeight="1" ht="17.25">
      <c r="A55" s="322"/>
      <c r="C55" s="210"/>
      <c r="D55" s="2136">
        <v>6</v>
      </c>
      <c r="E55" s="2144" t="s">
        <v>215</v>
      </c>
      <c r="F55" s="2146" t="s">
        <v>19</v>
      </c>
      <c r="G55" s="2144"/>
      <c r="H55" s="2149"/>
      <c r="I55" s="2151"/>
      <c r="J55" s="2153"/>
      <c r="K55" s="2138"/>
      <c r="L55" s="2138"/>
      <c r="M55" s="2138"/>
      <c r="N55" s="2140"/>
      <c r="O55" s="2138"/>
      <c r="P55" s="2138"/>
      <c r="Q55" s="2138"/>
      <c r="R55" s="2143"/>
      <c r="S55" s="2138"/>
      <c r="T55" s="1421"/>
      <c r="U55" s="1421"/>
      <c r="V55" s="1420"/>
      <c r="W55" s="1297"/>
      <c r="X55" s="1268"/>
      <c r="Y55" s="1268"/>
      <c r="Z55" s="1268"/>
      <c r="AA55" s="1268"/>
      <c r="AB55" s="1268"/>
      <c r="AC55" s="1268" t="s">
        <v>216</v>
      </c>
      <c r="AD55" s="1268" t="s">
        <v>217</v>
      </c>
      <c r="AE55" s="1268" t="s">
        <v>218</v>
      </c>
      <c r="AF55" s="1268" t="s">
        <v>219</v>
      </c>
      <c r="AG55" s="1268" t="s">
        <v>220</v>
      </c>
      <c r="AH55" s="1268" t="str">
        <f>IF($E$55=0,"",$E$55)</f>
        <v>Тарифы на услуги по передаче теплоносителя</v>
      </c>
      <c r="AI55" s="1268" t="str">
        <f>IF($G$55=0,"",$G$55)</f>
        <v/>
      </c>
      <c r="AJ55" s="1268" t="str">
        <f>IF($J$55=0,"",$J$55)</f>
        <v/>
      </c>
      <c r="AK55" s="1268" t="str">
        <f>IF($K$55="нет","без дифференциации",IF($N$55=0,"",$N$55))</f>
        <v/>
      </c>
      <c r="AL55" s="1268" t="str">
        <f>IF($O$55="нет","без дифференциации",IF($R$55=0,"",$R$55))</f>
        <v/>
      </c>
      <c r="AM55" s="1268" t="str">
        <f>IF($S$55="нет","без дифференциации",IF($V$55=0,"",$V$55))</f>
        <v/>
      </c>
      <c r="AN55" s="1773">
        <f>$I$55</f>
        <v>0</v>
      </c>
      <c r="AO55" s="1268" t="str">
        <f>$I$55&amp;"."&amp;$M$55</f>
        <v>.</v>
      </c>
      <c r="AP55" s="1260" t="str">
        <f>$I$55&amp;"."&amp;$M$55&amp;"."&amp;$Q$55</f>
        <v>..</v>
      </c>
      <c r="AQ55" s="1260" t="str">
        <f>$I$55&amp;"."&amp;$M$55&amp;"."&amp;$Q$55&amp;"."&amp;$U$55</f>
        <v>...</v>
      </c>
      <c r="AR55" s="1284">
        <v>0</v>
      </c>
    </row>
    <row s="1854" customFormat="1" customHeight="1" ht="17.25">
      <c r="A56" s="322"/>
      <c r="C56" s="321"/>
      <c r="D56" s="2136"/>
      <c r="E56" s="2144"/>
      <c r="F56" s="2147"/>
      <c r="G56" s="2144"/>
      <c r="H56" s="2150"/>
      <c r="I56" s="2152"/>
      <c r="J56" s="2154"/>
      <c r="K56" s="2139"/>
      <c r="L56" s="2139"/>
      <c r="M56" s="2139"/>
      <c r="N56" s="2141"/>
      <c r="O56" s="2139"/>
      <c r="P56" s="2139"/>
      <c r="Q56" s="2139"/>
      <c r="R56" s="2142"/>
      <c r="S56" s="2139"/>
      <c r="T56" s="1298"/>
      <c r="U56" s="1298"/>
      <c r="V56" s="1298"/>
      <c r="W56" s="1299"/>
      <c r="X56" s="1260"/>
      <c r="Y56" s="1260"/>
      <c r="Z56" s="1260"/>
      <c r="AA56" s="1260"/>
      <c r="AB56" s="1260"/>
      <c r="AC56" s="1260"/>
      <c r="AD56" s="1260"/>
      <c r="AE56" s="1260"/>
      <c r="AF56" s="1260"/>
      <c r="AG56" s="1260"/>
      <c r="AH56" s="1260"/>
      <c r="AI56" s="1260"/>
      <c r="AJ56" s="1260"/>
      <c r="AK56" s="1260"/>
      <c r="AL56" s="1260"/>
      <c r="AM56" s="1260"/>
      <c r="AN56" s="1260"/>
      <c r="AO56" s="1260"/>
      <c r="AP56" s="1260"/>
      <c r="AQ56" s="1260"/>
      <c r="AR56" s="1284">
        <v>0</v>
      </c>
    </row>
    <row s="1854" customFormat="1" customHeight="1" ht="17.25">
      <c r="A57" s="322"/>
      <c r="C57" s="321"/>
      <c r="D57" s="2137"/>
      <c r="E57" s="2145"/>
      <c r="F57" s="2147"/>
      <c r="G57" s="2145"/>
      <c r="H57" s="2150"/>
      <c r="I57" s="2152"/>
      <c r="J57" s="2155"/>
      <c r="K57" s="2139"/>
      <c r="L57" s="2139"/>
      <c r="M57" s="2139"/>
      <c r="N57" s="2142"/>
      <c r="O57" s="2139"/>
      <c r="P57" s="1419"/>
      <c r="Q57" s="1298"/>
      <c r="R57" s="1298"/>
      <c r="S57" s="330"/>
      <c r="T57" s="330"/>
      <c r="U57" s="330"/>
      <c r="V57" s="330"/>
      <c r="W57" s="1299"/>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284">
        <v>0</v>
      </c>
    </row>
    <row s="1854" customFormat="1" customHeight="1" ht="17.25">
      <c r="A58" s="322"/>
      <c r="C58" s="210"/>
      <c r="D58" s="2137"/>
      <c r="E58" s="2145"/>
      <c r="F58" s="2147"/>
      <c r="G58" s="2145"/>
      <c r="H58" s="2150"/>
      <c r="I58" s="2152"/>
      <c r="J58" s="2155"/>
      <c r="K58" s="2139"/>
      <c r="L58" s="1298"/>
      <c r="M58" s="1298"/>
      <c r="N58" s="1298"/>
      <c r="O58" s="1298"/>
      <c r="P58" s="1298"/>
      <c r="Q58" s="1298"/>
      <c r="R58" s="1298"/>
      <c r="S58" s="330"/>
      <c r="T58" s="330"/>
      <c r="U58" s="330"/>
      <c r="V58" s="330"/>
      <c r="W58" s="1299"/>
      <c r="Y58" s="1268"/>
      <c r="Z58" s="1268"/>
      <c r="AA58" s="1268"/>
      <c r="AB58" s="1268"/>
      <c r="AC58" s="1268"/>
      <c r="AD58" s="1268"/>
      <c r="AE58" s="1268"/>
      <c r="AF58" s="1268"/>
      <c r="AG58" s="1268"/>
      <c r="AH58" s="1268"/>
      <c r="AI58" s="1268"/>
      <c r="AJ58" s="1268"/>
      <c r="AK58" s="1268"/>
      <c r="AL58" s="1268"/>
      <c r="AM58" s="1268"/>
      <c r="AN58" s="1268"/>
      <c r="AO58" s="1268"/>
      <c r="AP58" s="1268"/>
      <c r="AQ58" s="1268"/>
      <c r="AR58" s="1327">
        <v>0</v>
      </c>
    </row>
    <row s="1854" customFormat="1" customHeight="1" ht="17.25">
      <c r="A59" s="322"/>
      <c r="C59" s="321"/>
      <c r="D59" s="2137"/>
      <c r="E59" s="2145"/>
      <c r="F59" s="2148"/>
      <c r="G59" s="2145"/>
      <c r="H59" s="1300"/>
      <c r="I59" s="1301"/>
      <c r="J59" s="1301"/>
      <c r="K59" s="1301"/>
      <c r="L59" s="1301"/>
      <c r="M59" s="1301"/>
      <c r="N59" s="1301"/>
      <c r="O59" s="1301"/>
      <c r="P59" s="1301"/>
      <c r="Q59" s="1301"/>
      <c r="R59" s="1301"/>
      <c r="S59" s="1302"/>
      <c r="T59" s="1302"/>
      <c r="U59" s="1302"/>
      <c r="V59" s="1302"/>
      <c r="W59" s="1303"/>
      <c r="X59" s="1260"/>
      <c r="Y59" s="1260"/>
      <c r="Z59" s="1260"/>
      <c r="AA59" s="1260"/>
      <c r="AB59" s="1260"/>
      <c r="AC59" s="1260"/>
      <c r="AD59" s="1260"/>
      <c r="AE59" s="1260"/>
      <c r="AF59" s="1260"/>
      <c r="AG59" s="1260"/>
      <c r="AH59" s="1260"/>
      <c r="AI59" s="1260"/>
      <c r="AJ59" s="1260"/>
      <c r="AK59" s="1260"/>
      <c r="AL59" s="1260"/>
      <c r="AM59" s="1260"/>
      <c r="AN59" s="1260"/>
      <c r="AO59" s="1260"/>
      <c r="AP59" s="1260"/>
      <c r="AQ59" s="1260"/>
      <c r="AR59" s="1284">
        <v>0</v>
      </c>
    </row>
    <row s="1854" customFormat="1" customHeight="1" ht="17.25">
      <c r="A60" s="322"/>
      <c r="C60" s="210"/>
      <c r="D60" s="2167">
        <v>7</v>
      </c>
      <c r="E60" s="2170" t="s">
        <v>221</v>
      </c>
      <c r="F60" s="2146" t="s">
        <v>19</v>
      </c>
      <c r="G60" s="2170"/>
      <c r="H60" s="2149"/>
      <c r="I60" s="2151"/>
      <c r="J60" s="2153"/>
      <c r="K60" s="2138"/>
      <c r="L60" s="2138"/>
      <c r="M60" s="2138"/>
      <c r="N60" s="2140"/>
      <c r="O60" s="2138"/>
      <c r="P60" s="2138"/>
      <c r="Q60" s="2138"/>
      <c r="R60" s="2143"/>
      <c r="S60" s="2138"/>
      <c r="T60" s="1421"/>
      <c r="U60" s="1421"/>
      <c r="V60" s="1420"/>
      <c r="W60" s="1297"/>
      <c r="X60" s="1268"/>
      <c r="Y60" s="1268"/>
      <c r="Z60" s="1268"/>
      <c r="AA60" s="1268"/>
      <c r="AB60" s="1268"/>
      <c r="AC60" s="1268" t="s">
        <v>222</v>
      </c>
      <c r="AD60" s="1268" t="s">
        <v>223</v>
      </c>
      <c r="AE60" s="1268" t="s">
        <v>224</v>
      </c>
      <c r="AF60" s="1268" t="s">
        <v>225</v>
      </c>
      <c r="AG60" s="1268" t="s">
        <v>226</v>
      </c>
      <c r="AH60" s="1268" t="str">
        <f>IF($E$60=0,"",$E$60)</f>
        <v>Плата за услуги по поддержанию резервной тепловой мощности при отсутствии потребления тепловой энергии</v>
      </c>
      <c r="AI60" s="1268" t="str">
        <f>IF($G$60=0,"",$G$60)</f>
        <v/>
      </c>
      <c r="AJ60" s="1268" t="str">
        <f>IF($J$60=0,"",$J$60)</f>
        <v/>
      </c>
      <c r="AK60" s="1268" t="str">
        <f>IF($K$60="нет","без дифференциации",IF($N$60=0,"",$N$60))</f>
        <v/>
      </c>
      <c r="AL60" s="1268" t="str">
        <f>IF($O$60="нет","без дифференциации",IF($R$60=0,"",$R$60))</f>
        <v/>
      </c>
      <c r="AM60" s="1268" t="str">
        <f>IF($S$60="нет","без дифференциации",IF($V$60=0,"",$V$60))</f>
        <v/>
      </c>
      <c r="AN60" s="1773">
        <f>$I$60</f>
        <v>0</v>
      </c>
      <c r="AO60" s="1268" t="str">
        <f>$I$60&amp;"."&amp;$M$60</f>
        <v>.</v>
      </c>
      <c r="AP60" s="1260" t="str">
        <f>$I$60&amp;"."&amp;$M$60&amp;"."&amp;$Q$60</f>
        <v>..</v>
      </c>
      <c r="AQ60" s="1260" t="str">
        <f>$I$60&amp;"."&amp;$M$60&amp;"."&amp;$Q$60&amp;"."&amp;$U$60</f>
        <v>...</v>
      </c>
      <c r="AR60" s="1309">
        <v>0</v>
      </c>
    </row>
    <row s="1854" customFormat="1" customHeight="1" ht="17.25">
      <c r="A61" s="322"/>
      <c r="C61" s="321"/>
      <c r="D61" s="2168"/>
      <c r="E61" s="2171"/>
      <c r="F61" s="2147"/>
      <c r="G61" s="2171"/>
      <c r="H61" s="2150"/>
      <c r="I61" s="2152"/>
      <c r="J61" s="2154"/>
      <c r="K61" s="2139"/>
      <c r="L61" s="2139"/>
      <c r="M61" s="2139"/>
      <c r="N61" s="2141"/>
      <c r="O61" s="2139"/>
      <c r="P61" s="2139"/>
      <c r="Q61" s="2139"/>
      <c r="R61" s="2142"/>
      <c r="S61" s="2139"/>
      <c r="T61" s="1298"/>
      <c r="U61" s="1298"/>
      <c r="V61" s="1298"/>
      <c r="W61" s="1299"/>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309">
        <v>0</v>
      </c>
    </row>
    <row s="1854" customFormat="1" customHeight="1" ht="17.25">
      <c r="A62" s="322"/>
      <c r="C62" s="321"/>
      <c r="D62" s="2168"/>
      <c r="E62" s="2171"/>
      <c r="F62" s="2147"/>
      <c r="G62" s="2171"/>
      <c r="H62" s="2150"/>
      <c r="I62" s="2152"/>
      <c r="J62" s="2155"/>
      <c r="K62" s="2139"/>
      <c r="L62" s="2139"/>
      <c r="M62" s="2139"/>
      <c r="N62" s="2142"/>
      <c r="O62" s="2139"/>
      <c r="P62" s="1419"/>
      <c r="Q62" s="1298"/>
      <c r="R62" s="1298"/>
      <c r="S62" s="330"/>
      <c r="T62" s="330"/>
      <c r="U62" s="330"/>
      <c r="V62" s="330"/>
      <c r="W62" s="1299"/>
      <c r="X62" s="1260"/>
      <c r="Y62" s="1260"/>
      <c r="Z62" s="1260"/>
      <c r="AA62" s="1260"/>
      <c r="AB62" s="1260"/>
      <c r="AC62" s="1260"/>
      <c r="AD62" s="1260"/>
      <c r="AE62" s="1260"/>
      <c r="AF62" s="1260"/>
      <c r="AG62" s="1260"/>
      <c r="AH62" s="1260"/>
      <c r="AI62" s="1260"/>
      <c r="AJ62" s="1260"/>
      <c r="AK62" s="1260"/>
      <c r="AL62" s="1260"/>
      <c r="AM62" s="1260"/>
      <c r="AN62" s="1260"/>
      <c r="AO62" s="1260"/>
      <c r="AP62" s="1260"/>
      <c r="AQ62" s="1260"/>
      <c r="AR62" s="1309">
        <v>0</v>
      </c>
    </row>
    <row s="1854" customFormat="1" customHeight="1" ht="17.25">
      <c r="A63" s="322"/>
      <c r="C63" s="210"/>
      <c r="D63" s="2168"/>
      <c r="E63" s="2171"/>
      <c r="F63" s="2147"/>
      <c r="G63" s="2171"/>
      <c r="H63" s="2150"/>
      <c r="I63" s="2152"/>
      <c r="J63" s="2155"/>
      <c r="K63" s="2139"/>
      <c r="L63" s="1298"/>
      <c r="M63" s="1298"/>
      <c r="N63" s="1298"/>
      <c r="O63" s="1298"/>
      <c r="P63" s="1298"/>
      <c r="Q63" s="1298"/>
      <c r="R63" s="1298"/>
      <c r="S63" s="330"/>
      <c r="T63" s="330"/>
      <c r="U63" s="330"/>
      <c r="V63" s="330"/>
      <c r="W63" s="1299"/>
      <c r="Y63" s="1268"/>
      <c r="Z63" s="1268"/>
      <c r="AA63" s="1268"/>
      <c r="AB63" s="1268"/>
      <c r="AC63" s="1268"/>
      <c r="AD63" s="1268"/>
      <c r="AE63" s="1268"/>
      <c r="AF63" s="1268"/>
      <c r="AG63" s="1268"/>
      <c r="AH63" s="1268"/>
      <c r="AI63" s="1268"/>
      <c r="AJ63" s="1268"/>
      <c r="AK63" s="1268"/>
      <c r="AL63" s="1268"/>
      <c r="AM63" s="1268"/>
      <c r="AN63" s="1268"/>
      <c r="AO63" s="1268"/>
      <c r="AP63" s="1268"/>
      <c r="AQ63" s="1268"/>
      <c r="AR63" s="1327">
        <v>0</v>
      </c>
    </row>
    <row s="1854" customFormat="1" customHeight="1" ht="17.25">
      <c r="A64" s="322"/>
      <c r="C64" s="321"/>
      <c r="D64" s="2169"/>
      <c r="E64" s="2172"/>
      <c r="F64" s="2148"/>
      <c r="G64" s="2172"/>
      <c r="H64" s="1300"/>
      <c r="I64" s="1301"/>
      <c r="J64" s="1301"/>
      <c r="K64" s="1301"/>
      <c r="L64" s="1301"/>
      <c r="M64" s="1301"/>
      <c r="N64" s="1301"/>
      <c r="O64" s="1301"/>
      <c r="P64" s="1301"/>
      <c r="Q64" s="1301"/>
      <c r="R64" s="1301"/>
      <c r="S64" s="1302"/>
      <c r="T64" s="1302"/>
      <c r="U64" s="1302"/>
      <c r="V64" s="1302"/>
      <c r="W64" s="1303"/>
      <c r="X64" s="1260"/>
      <c r="Y64" s="1260"/>
      <c r="Z64" s="1260"/>
      <c r="AA64" s="1260"/>
      <c r="AB64" s="1260"/>
      <c r="AC64" s="1260"/>
      <c r="AD64" s="1260"/>
      <c r="AE64" s="1260"/>
      <c r="AF64" s="1260"/>
      <c r="AG64" s="1260"/>
      <c r="AH64" s="1260"/>
      <c r="AI64" s="1260"/>
      <c r="AJ64" s="1260"/>
      <c r="AK64" s="1260"/>
      <c r="AL64" s="1260"/>
      <c r="AM64" s="1260"/>
      <c r="AN64" s="1260"/>
      <c r="AO64" s="1260"/>
      <c r="AP64" s="1260"/>
      <c r="AQ64" s="1260"/>
      <c r="AR64" s="1309">
        <v>0</v>
      </c>
    </row>
    <row s="1854" customFormat="1" customHeight="1" ht="17.25">
      <c r="A65" s="322"/>
      <c r="C65" s="210"/>
      <c r="D65" s="2136">
        <v>8</v>
      </c>
      <c r="E65" s="2144" t="s">
        <v>227</v>
      </c>
      <c r="F65" s="2146" t="s">
        <v>19</v>
      </c>
      <c r="G65" s="2144"/>
      <c r="H65" s="2149"/>
      <c r="I65" s="2151"/>
      <c r="J65" s="2153"/>
      <c r="K65" s="2138"/>
      <c r="L65" s="2138"/>
      <c r="M65" s="2138"/>
      <c r="N65" s="2140"/>
      <c r="O65" s="2138"/>
      <c r="P65" s="2138"/>
      <c r="Q65" s="2138"/>
      <c r="R65" s="2143"/>
      <c r="S65" s="2138"/>
      <c r="T65" s="1471"/>
      <c r="U65" s="1471"/>
      <c r="V65" s="1473"/>
      <c r="W65" s="1297"/>
      <c r="X65" s="1268"/>
      <c r="Y65" s="1268"/>
      <c r="Z65" s="1268"/>
      <c r="AA65" s="1268"/>
      <c r="AB65" s="1268"/>
      <c r="AC65" s="1268" t="s">
        <v>228</v>
      </c>
      <c r="AD65" s="1268" t="s">
        <v>229</v>
      </c>
      <c r="AE65" s="1268" t="s">
        <v>230</v>
      </c>
      <c r="AF65" s="1268" t="s">
        <v>231</v>
      </c>
      <c r="AG65" s="1268" t="s">
        <v>232</v>
      </c>
      <c r="AH65" s="1268" t="str">
        <f>IF($E$65=0,"",$E$65)</f>
        <v>Плата за подключение (технологическое присоединение) к системе теплоснабжения</v>
      </c>
      <c r="AI65" s="1268" t="str">
        <f>IF($G$65=0,"",$G$65)</f>
        <v/>
      </c>
      <c r="AJ65" s="1268" t="str">
        <f>IF($J$65=0,"",$J$65)</f>
        <v/>
      </c>
      <c r="AK65" s="1268" t="str">
        <f>IF($K$65="нет","без дифференциации",IF($N$65=0,"",$N$65))</f>
        <v/>
      </c>
      <c r="AL65" s="1268" t="str">
        <f>IF($O$65="нет","без дифференциации",IF($R$65=0,"",$R$65))</f>
        <v/>
      </c>
      <c r="AM65" s="1268" t="str">
        <f>IF($S$65="нет","без дифференциации",IF($V$65=0,"",$V$65))</f>
        <v/>
      </c>
      <c r="AN65" s="1773">
        <f>$I$65</f>
        <v>0</v>
      </c>
      <c r="AO65" s="1268" t="str">
        <f>$I$65&amp;"."&amp;$M$65</f>
        <v>.</v>
      </c>
      <c r="AP65" s="1260" t="str">
        <f>$I$65&amp;"."&amp;$M$65&amp;"."&amp;$Q$65</f>
        <v>..</v>
      </c>
      <c r="AQ65" s="1260" t="str">
        <f>$I$65&amp;"."&amp;$M$65&amp;"."&amp;$Q$65&amp;"."&amp;$U$65</f>
        <v>...</v>
      </c>
      <c r="AR65" s="1309">
        <v>0</v>
      </c>
    </row>
    <row s="1854" customFormat="1" customHeight="1" ht="17.25">
      <c r="A66" s="322"/>
      <c r="C66" s="321"/>
      <c r="D66" s="2136"/>
      <c r="E66" s="2144"/>
      <c r="F66" s="2147"/>
      <c r="G66" s="2144"/>
      <c r="H66" s="2150"/>
      <c r="I66" s="2152"/>
      <c r="J66" s="2154"/>
      <c r="K66" s="2139"/>
      <c r="L66" s="2139"/>
      <c r="M66" s="2139"/>
      <c r="N66" s="2141"/>
      <c r="O66" s="2139"/>
      <c r="P66" s="2139"/>
      <c r="Q66" s="2139"/>
      <c r="R66" s="2142"/>
      <c r="S66" s="2139"/>
      <c r="T66" s="1298"/>
      <c r="U66" s="1298"/>
      <c r="V66" s="1298"/>
      <c r="W66" s="1299"/>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309">
        <v>0</v>
      </c>
    </row>
    <row s="1854" customFormat="1" customHeight="1" ht="17.25">
      <c r="A67" s="322"/>
      <c r="C67" s="321"/>
      <c r="D67" s="2137"/>
      <c r="E67" s="2145"/>
      <c r="F67" s="2147"/>
      <c r="G67" s="2145"/>
      <c r="H67" s="2150"/>
      <c r="I67" s="2152"/>
      <c r="J67" s="2155"/>
      <c r="K67" s="2139"/>
      <c r="L67" s="2139"/>
      <c r="M67" s="2139"/>
      <c r="N67" s="2142"/>
      <c r="O67" s="2139"/>
      <c r="P67" s="1472"/>
      <c r="Q67" s="1298"/>
      <c r="R67" s="1298"/>
      <c r="S67" s="330"/>
      <c r="T67" s="330"/>
      <c r="U67" s="330"/>
      <c r="V67" s="330"/>
      <c r="W67" s="1299"/>
      <c r="X67" s="1260"/>
      <c r="Y67" s="1260"/>
      <c r="Z67" s="1260"/>
      <c r="AA67" s="1260"/>
      <c r="AB67" s="1260"/>
      <c r="AC67" s="1260"/>
      <c r="AD67" s="1260"/>
      <c r="AE67" s="1260"/>
      <c r="AF67" s="1260"/>
      <c r="AG67" s="1260"/>
      <c r="AH67" s="1260"/>
      <c r="AI67" s="1260"/>
      <c r="AJ67" s="1260"/>
      <c r="AK67" s="1260"/>
      <c r="AL67" s="1260"/>
      <c r="AM67" s="1260"/>
      <c r="AN67" s="1260"/>
      <c r="AO67" s="1260"/>
      <c r="AP67" s="1260"/>
      <c r="AQ67" s="1260"/>
      <c r="AR67" s="1309">
        <v>0</v>
      </c>
    </row>
    <row s="1854" customFormat="1" customHeight="1" ht="17.25">
      <c r="A68" s="322"/>
      <c r="C68" s="210"/>
      <c r="D68" s="2137"/>
      <c r="E68" s="2145"/>
      <c r="F68" s="2147"/>
      <c r="G68" s="2145"/>
      <c r="H68" s="2150"/>
      <c r="I68" s="2152"/>
      <c r="J68" s="2155"/>
      <c r="K68" s="2139"/>
      <c r="L68" s="1298"/>
      <c r="M68" s="1298"/>
      <c r="N68" s="1298"/>
      <c r="O68" s="1298"/>
      <c r="P68" s="1298"/>
      <c r="Q68" s="1298"/>
      <c r="R68" s="1298"/>
      <c r="S68" s="330"/>
      <c r="T68" s="330"/>
      <c r="U68" s="330"/>
      <c r="V68" s="330"/>
      <c r="W68" s="1299"/>
      <c r="Y68" s="1268"/>
      <c r="Z68" s="1268"/>
      <c r="AA68" s="1268"/>
      <c r="AB68" s="1268"/>
      <c r="AC68" s="1268"/>
      <c r="AD68" s="1268"/>
      <c r="AE68" s="1268"/>
      <c r="AF68" s="1268"/>
      <c r="AG68" s="1268"/>
      <c r="AH68" s="1268"/>
      <c r="AI68" s="1268"/>
      <c r="AJ68" s="1268"/>
      <c r="AK68" s="1268"/>
      <c r="AL68" s="1268"/>
      <c r="AM68" s="1268"/>
      <c r="AN68" s="1268"/>
      <c r="AO68" s="1268"/>
      <c r="AP68" s="1268"/>
      <c r="AQ68" s="1268"/>
      <c r="AR68" s="1327">
        <v>0</v>
      </c>
    </row>
    <row s="1854" customFormat="1" customHeight="1" ht="17.25">
      <c r="A69" s="322"/>
      <c r="C69" s="321"/>
      <c r="D69" s="2137"/>
      <c r="E69" s="2145"/>
      <c r="F69" s="2148"/>
      <c r="G69" s="2145"/>
      <c r="H69" s="1300"/>
      <c r="I69" s="1301"/>
      <c r="J69" s="1301"/>
      <c r="K69" s="1301"/>
      <c r="L69" s="1301"/>
      <c r="M69" s="1301"/>
      <c r="N69" s="1301"/>
      <c r="O69" s="1301"/>
      <c r="P69" s="1301"/>
      <c r="Q69" s="1301"/>
      <c r="R69" s="1301"/>
      <c r="S69" s="1302"/>
      <c r="T69" s="1302"/>
      <c r="U69" s="1302"/>
      <c r="V69" s="1302"/>
      <c r="W69" s="1303"/>
      <c r="X69" s="1260"/>
      <c r="Y69" s="1260"/>
      <c r="Z69" s="1260"/>
      <c r="AA69" s="1260"/>
      <c r="AB69" s="1260"/>
      <c r="AC69" s="1260"/>
      <c r="AD69" s="1260"/>
      <c r="AE69" s="1260"/>
      <c r="AF69" s="1260"/>
      <c r="AG69" s="1260"/>
      <c r="AH69" s="1260"/>
      <c r="AI69" s="1260"/>
      <c r="AJ69" s="1260"/>
      <c r="AK69" s="1260"/>
      <c r="AL69" s="1260"/>
      <c r="AM69" s="1260"/>
      <c r="AN69" s="1260"/>
      <c r="AO69" s="1260"/>
      <c r="AP69" s="1260"/>
      <c r="AQ69" s="1260"/>
      <c r="AR69" s="1309">
        <v>0</v>
      </c>
    </row>
    <row s="1854" customFormat="1" customHeight="1" ht="17.25">
      <c r="A70" s="322"/>
      <c r="C70" s="210"/>
      <c r="D70" s="2136">
        <v>9</v>
      </c>
      <c r="E70" s="2144" t="s">
        <v>233</v>
      </c>
      <c r="F70" s="2146" t="s">
        <v>19</v>
      </c>
      <c r="G70" s="2144"/>
      <c r="H70" s="2149"/>
      <c r="I70" s="2151"/>
      <c r="J70" s="2153"/>
      <c r="K70" s="2138"/>
      <c r="L70" s="2138"/>
      <c r="M70" s="2138"/>
      <c r="N70" s="2140"/>
      <c r="O70" s="2138"/>
      <c r="P70" s="2138"/>
      <c r="Q70" s="2138"/>
      <c r="R70" s="2143"/>
      <c r="S70" s="2138"/>
      <c r="T70" s="1932"/>
      <c r="U70" s="1932"/>
      <c r="V70" s="1934"/>
      <c r="W70" s="1297"/>
      <c r="X70" s="1268"/>
      <c r="Y70" s="1268"/>
      <c r="Z70" s="1268"/>
      <c r="AA70" s="1268"/>
      <c r="AB70" s="1268"/>
      <c r="AC70" s="1268" t="s">
        <v>234</v>
      </c>
      <c r="AD70" s="1268" t="s">
        <v>235</v>
      </c>
      <c r="AE70" s="1268" t="s">
        <v>236</v>
      </c>
      <c r="AF70" s="1268" t="s">
        <v>237</v>
      </c>
      <c r="AG70" s="1268" t="s">
        <v>238</v>
      </c>
      <c r="AH70" s="1268" t="str">
        <f>IF($E$70=0,"",$E$70)</f>
        <v>Плата за подключение (технологическое присоединение) к системе теплоснабжения (индивидуальная)</v>
      </c>
      <c r="AI70" s="1268" t="str">
        <f>IF($G$70=0,"",$G$70)</f>
        <v/>
      </c>
      <c r="AJ70" s="1268" t="str">
        <f>IF($J$70=0,"",$J$70)</f>
        <v/>
      </c>
      <c r="AK70" s="1268" t="str">
        <f>IF($K$70="нет","без дифференциации",IF($N$70=0,"",$N$70))</f>
        <v/>
      </c>
      <c r="AL70" s="1268" t="str">
        <f>IF($O$70="нет","без дифференциации",IF($R$70=0,"",$R$70))</f>
        <v/>
      </c>
      <c r="AM70" s="1268" t="str">
        <f>IF($S$70="нет","без дифференциации",IF($V$70=0,"",$V$70))</f>
        <v/>
      </c>
      <c r="AN70" s="1773">
        <f>$I$70</f>
        <v>0</v>
      </c>
      <c r="AO70" s="1268" t="str">
        <f>$I$70&amp;"."&amp;$M$70</f>
        <v>.</v>
      </c>
      <c r="AP70" s="1267" t="str">
        <f>$I$70&amp;"."&amp;$M$70&amp;"."&amp;$Q$70</f>
        <v>..</v>
      </c>
      <c r="AQ70" s="1267" t="str">
        <f>$I$70&amp;"."&amp;$M$70&amp;"."&amp;$Q$70&amp;"."&amp;$U$70</f>
        <v>...</v>
      </c>
      <c r="AR70" s="1468">
        <v>0</v>
      </c>
    </row>
    <row s="1854" customFormat="1" customHeight="1" ht="17.25">
      <c r="A71" s="322"/>
      <c r="C71" s="321"/>
      <c r="D71" s="2136"/>
      <c r="E71" s="2144"/>
      <c r="F71" s="2147"/>
      <c r="G71" s="2144"/>
      <c r="H71" s="2150"/>
      <c r="I71" s="2152"/>
      <c r="J71" s="2154"/>
      <c r="K71" s="2139"/>
      <c r="L71" s="2139"/>
      <c r="M71" s="2139"/>
      <c r="N71" s="2141"/>
      <c r="O71" s="2139"/>
      <c r="P71" s="2139"/>
      <c r="Q71" s="2139"/>
      <c r="R71" s="2142"/>
      <c r="S71" s="2139"/>
      <c r="T71" s="1935"/>
      <c r="U71" s="1935"/>
      <c r="V71" s="1935"/>
      <c r="W71" s="1936"/>
      <c r="X71" s="1267"/>
      <c r="Y71" s="1267"/>
      <c r="Z71" s="1267"/>
      <c r="AA71" s="1267"/>
      <c r="AB71" s="1267"/>
      <c r="AC71" s="1267"/>
      <c r="AD71" s="1267"/>
      <c r="AE71" s="1267"/>
      <c r="AF71" s="1267"/>
      <c r="AG71" s="1267"/>
      <c r="AH71" s="1267"/>
      <c r="AI71" s="1267"/>
      <c r="AJ71" s="1267"/>
      <c r="AK71" s="1267"/>
      <c r="AL71" s="1267"/>
      <c r="AM71" s="1267"/>
      <c r="AN71" s="1267"/>
      <c r="AO71" s="1267"/>
      <c r="AP71" s="1267"/>
      <c r="AQ71" s="1267"/>
      <c r="AR71" s="1468">
        <v>0</v>
      </c>
    </row>
    <row s="1854" customFormat="1" customHeight="1" ht="17.25">
      <c r="A72" s="322"/>
      <c r="C72" s="321"/>
      <c r="D72" s="2137"/>
      <c r="E72" s="2145"/>
      <c r="F72" s="2147"/>
      <c r="G72" s="2145"/>
      <c r="H72" s="2150"/>
      <c r="I72" s="2152"/>
      <c r="J72" s="2155"/>
      <c r="K72" s="2139"/>
      <c r="L72" s="2139"/>
      <c r="M72" s="2139"/>
      <c r="N72" s="2142"/>
      <c r="O72" s="2139"/>
      <c r="P72" s="1933"/>
      <c r="Q72" s="1935"/>
      <c r="R72" s="1935"/>
      <c r="S72" s="330"/>
      <c r="T72" s="330"/>
      <c r="U72" s="330"/>
      <c r="V72" s="330"/>
      <c r="W72" s="1936"/>
      <c r="X72" s="1267"/>
      <c r="Y72" s="1267"/>
      <c r="Z72" s="1267"/>
      <c r="AA72" s="1267"/>
      <c r="AB72" s="1267"/>
      <c r="AC72" s="1267"/>
      <c r="AD72" s="1267"/>
      <c r="AE72" s="1267"/>
      <c r="AF72" s="1267"/>
      <c r="AG72" s="1267"/>
      <c r="AH72" s="1267"/>
      <c r="AI72" s="1267"/>
      <c r="AJ72" s="1267"/>
      <c r="AK72" s="1267"/>
      <c r="AL72" s="1267"/>
      <c r="AM72" s="1267"/>
      <c r="AN72" s="1267"/>
      <c r="AO72" s="1267"/>
      <c r="AP72" s="1267"/>
      <c r="AQ72" s="1267"/>
      <c r="AR72" s="1468">
        <v>0</v>
      </c>
    </row>
    <row s="1854" customFormat="1" customHeight="1" ht="17.25">
      <c r="A73" s="322"/>
      <c r="C73" s="210"/>
      <c r="D73" s="2137"/>
      <c r="E73" s="2145"/>
      <c r="F73" s="2147"/>
      <c r="G73" s="2145"/>
      <c r="H73" s="2150"/>
      <c r="I73" s="2152"/>
      <c r="J73" s="2155"/>
      <c r="K73" s="2139"/>
      <c r="L73" s="1935"/>
      <c r="M73" s="1935"/>
      <c r="N73" s="1935"/>
      <c r="O73" s="1935"/>
      <c r="P73" s="1935"/>
      <c r="Q73" s="1935"/>
      <c r="R73" s="1935"/>
      <c r="S73" s="330"/>
      <c r="T73" s="330"/>
      <c r="U73" s="330"/>
      <c r="V73" s="330"/>
      <c r="W73" s="1936"/>
      <c r="Y73" s="1268"/>
      <c r="Z73" s="1268"/>
      <c r="AA73" s="1268"/>
      <c r="AB73" s="1268"/>
      <c r="AC73" s="1268"/>
      <c r="AD73" s="1268"/>
      <c r="AE73" s="1268"/>
      <c r="AF73" s="1268"/>
      <c r="AG73" s="1268"/>
      <c r="AH73" s="1268"/>
      <c r="AI73" s="1268"/>
      <c r="AJ73" s="1268"/>
      <c r="AK73" s="1268"/>
      <c r="AL73" s="1268"/>
      <c r="AM73" s="1268"/>
      <c r="AN73" s="1268"/>
      <c r="AO73" s="1268"/>
      <c r="AP73" s="1268"/>
      <c r="AQ73" s="1268"/>
      <c r="AR73" s="1468">
        <v>0</v>
      </c>
    </row>
    <row s="1854" customFormat="1" customHeight="1" ht="17.25">
      <c r="A74" s="322"/>
      <c r="C74" s="321"/>
      <c r="D74" s="2137"/>
      <c r="E74" s="2145"/>
      <c r="F74" s="2148"/>
      <c r="G74" s="2145"/>
      <c r="H74" s="1300"/>
      <c r="I74" s="1937"/>
      <c r="J74" s="1937"/>
      <c r="K74" s="1937"/>
      <c r="L74" s="1937"/>
      <c r="M74" s="1937"/>
      <c r="N74" s="1937"/>
      <c r="O74" s="1937"/>
      <c r="P74" s="1937"/>
      <c r="Q74" s="1937"/>
      <c r="R74" s="1937"/>
      <c r="S74" s="1302"/>
      <c r="T74" s="1302"/>
      <c r="U74" s="1302"/>
      <c r="V74" s="1302"/>
      <c r="W74" s="1938"/>
      <c r="X74" s="1267"/>
      <c r="Y74" s="1267"/>
      <c r="Z74" s="1267"/>
      <c r="AA74" s="1267"/>
      <c r="AB74" s="1267"/>
      <c r="AC74" s="1267"/>
      <c r="AD74" s="1267"/>
      <c r="AE74" s="1267"/>
      <c r="AF74" s="1267"/>
      <c r="AG74" s="1267"/>
      <c r="AH74" s="1267"/>
      <c r="AI74" s="1267"/>
      <c r="AJ74" s="1267"/>
      <c r="AK74" s="1267"/>
      <c r="AL74" s="1267"/>
      <c r="AM74" s="1267"/>
      <c r="AN74" s="1267"/>
      <c r="AO74" s="1267"/>
      <c r="AP74" s="1267"/>
      <c r="AQ74" s="1267"/>
      <c r="AR74" s="1468">
        <v>0</v>
      </c>
    </row>
    <row s="1854" customFormat="1" customHeight="1" ht="17.25" hidden="1">
      <c r="A75" s="322"/>
      <c r="C75" s="210"/>
      <c r="D75" s="2136">
        <v>10</v>
      </c>
      <c r="E75" s="2144" t="s">
        <v>239</v>
      </c>
      <c r="F75" s="2146" t="s">
        <v>19</v>
      </c>
      <c r="G75" s="2144"/>
      <c r="H75" s="2149"/>
      <c r="I75" s="2151"/>
      <c r="J75" s="2153"/>
      <c r="K75" s="2138"/>
      <c r="L75" s="2138"/>
      <c r="M75" s="2138"/>
      <c r="N75" s="2140"/>
      <c r="O75" s="2138"/>
      <c r="P75" s="2138"/>
      <c r="Q75" s="2138"/>
      <c r="R75" s="2143"/>
      <c r="S75" s="2138"/>
      <c r="T75" s="1932"/>
      <c r="U75" s="1932"/>
      <c r="V75" s="1934"/>
      <c r="W75" s="1297"/>
      <c r="X75" s="1268"/>
      <c r="Y75" s="1268"/>
      <c r="Z75" s="1268"/>
      <c r="AA75" s="1268"/>
      <c r="AB75" s="1268"/>
      <c r="AC75" s="1268" t="s">
        <v>240</v>
      </c>
      <c r="AD75" s="1268" t="s">
        <v>241</v>
      </c>
      <c r="AE75" s="1268" t="s">
        <v>242</v>
      </c>
      <c r="AF75" s="1268" t="s">
        <v>243</v>
      </c>
      <c r="AG75" s="1268" t="s">
        <v>244</v>
      </c>
      <c r="AH75" s="1268" t="str">
        <f>IF($E$75=0,"",$E$75)</f>
        <v>Предельный уровень цены на тепловую энергию (мощность), поставляемую теплоснабжающими организациями потребителям</v>
      </c>
      <c r="AI75" s="1268" t="str">
        <f>IF($G$75=0,"",$G$75)</f>
        <v/>
      </c>
      <c r="AJ75" s="1268" t="str">
        <f>IF($J$75=0,"",$J$75)</f>
        <v/>
      </c>
      <c r="AK75" s="1268" t="str">
        <f>IF($K$75="нет","без дифференциации",IF($N$75=0,"",$N$75))</f>
        <v/>
      </c>
      <c r="AL75" s="1268" t="str">
        <f>IF($O$75="нет","без дифференциации",IF($R$75=0,"",$R$75))</f>
        <v/>
      </c>
      <c r="AM75" s="1268" t="str">
        <f>IF($S$75="нет","без дифференциации",IF($V$75=0,"",$V$75))</f>
        <v/>
      </c>
      <c r="AN75" s="1773">
        <f>$I$75</f>
        <v>0</v>
      </c>
      <c r="AO75" s="1268" t="str">
        <f>$I$75&amp;"."&amp;$M$75</f>
        <v>.</v>
      </c>
      <c r="AP75" s="1267" t="str">
        <f>$I$75&amp;"."&amp;$M$75&amp;"."&amp;$Q$75</f>
        <v>..</v>
      </c>
      <c r="AQ75" s="1267" t="str">
        <f>$I$75&amp;"."&amp;$M$75&amp;"."&amp;$Q$75&amp;"."&amp;$U$75</f>
        <v>...</v>
      </c>
      <c r="AR75" s="1468">
        <v>0</v>
      </c>
    </row>
    <row s="1854" customFormat="1" customHeight="1" ht="17.25" hidden="1">
      <c r="A76" s="322"/>
      <c r="C76" s="321"/>
      <c r="D76" s="2136"/>
      <c r="E76" s="2144"/>
      <c r="F76" s="2147"/>
      <c r="G76" s="2144"/>
      <c r="H76" s="2150"/>
      <c r="I76" s="2152"/>
      <c r="J76" s="2154"/>
      <c r="K76" s="2139"/>
      <c r="L76" s="2139"/>
      <c r="M76" s="2139"/>
      <c r="N76" s="2141"/>
      <c r="O76" s="2139"/>
      <c r="P76" s="2139"/>
      <c r="Q76" s="2139"/>
      <c r="R76" s="2142"/>
      <c r="S76" s="2139"/>
      <c r="T76" s="1935"/>
      <c r="U76" s="1935"/>
      <c r="V76" s="1935"/>
      <c r="W76" s="1936"/>
      <c r="X76" s="1267"/>
      <c r="Y76" s="1267"/>
      <c r="Z76" s="1267"/>
      <c r="AA76" s="1267"/>
      <c r="AB76" s="1267"/>
      <c r="AC76" s="1267"/>
      <c r="AD76" s="1267"/>
      <c r="AE76" s="1267"/>
      <c r="AF76" s="1267"/>
      <c r="AG76" s="1267"/>
      <c r="AH76" s="1267"/>
      <c r="AI76" s="1267"/>
      <c r="AJ76" s="1267"/>
      <c r="AK76" s="1267"/>
      <c r="AL76" s="1267"/>
      <c r="AM76" s="1267"/>
      <c r="AN76" s="1267"/>
      <c r="AO76" s="1267"/>
      <c r="AP76" s="1267"/>
      <c r="AQ76" s="1267"/>
      <c r="AR76" s="1468">
        <v>0</v>
      </c>
    </row>
    <row s="1854" customFormat="1" customHeight="1" ht="17.25" hidden="1">
      <c r="A77" s="322"/>
      <c r="C77" s="321"/>
      <c r="D77" s="2137"/>
      <c r="E77" s="2145"/>
      <c r="F77" s="2147"/>
      <c r="G77" s="2145"/>
      <c r="H77" s="2150"/>
      <c r="I77" s="2152"/>
      <c r="J77" s="2155"/>
      <c r="K77" s="2139"/>
      <c r="L77" s="2139"/>
      <c r="M77" s="2139"/>
      <c r="N77" s="2142"/>
      <c r="O77" s="2139"/>
      <c r="P77" s="1933"/>
      <c r="Q77" s="1935"/>
      <c r="R77" s="1935"/>
      <c r="S77" s="330"/>
      <c r="T77" s="330"/>
      <c r="U77" s="330"/>
      <c r="V77" s="330"/>
      <c r="W77" s="1936"/>
      <c r="X77" s="1267"/>
      <c r="Y77" s="1267"/>
      <c r="Z77" s="1267"/>
      <c r="AA77" s="1267"/>
      <c r="AB77" s="1267"/>
      <c r="AC77" s="1267"/>
      <c r="AD77" s="1267"/>
      <c r="AE77" s="1267"/>
      <c r="AF77" s="1267"/>
      <c r="AG77" s="1267"/>
      <c r="AH77" s="1267"/>
      <c r="AI77" s="1267"/>
      <c r="AJ77" s="1267"/>
      <c r="AK77" s="1267"/>
      <c r="AL77" s="1267"/>
      <c r="AM77" s="1267"/>
      <c r="AN77" s="1267"/>
      <c r="AO77" s="1267"/>
      <c r="AP77" s="1267"/>
      <c r="AQ77" s="1267"/>
      <c r="AR77" s="1468">
        <v>0</v>
      </c>
    </row>
    <row s="1854" customFormat="1" customHeight="1" ht="17.25" hidden="1">
      <c r="A78" s="322"/>
      <c r="C78" s="210"/>
      <c r="D78" s="2137"/>
      <c r="E78" s="2145"/>
      <c r="F78" s="2147"/>
      <c r="G78" s="2145"/>
      <c r="H78" s="2150"/>
      <c r="I78" s="2152"/>
      <c r="J78" s="2155"/>
      <c r="K78" s="2139"/>
      <c r="L78" s="1935"/>
      <c r="M78" s="1935"/>
      <c r="N78" s="1935"/>
      <c r="O78" s="1935"/>
      <c r="P78" s="1935"/>
      <c r="Q78" s="1935"/>
      <c r="R78" s="1935"/>
      <c r="S78" s="330"/>
      <c r="T78" s="330"/>
      <c r="U78" s="330"/>
      <c r="V78" s="330"/>
      <c r="W78" s="1936"/>
      <c r="Y78" s="1268"/>
      <c r="Z78" s="1268"/>
      <c r="AA78" s="1268"/>
      <c r="AB78" s="1268"/>
      <c r="AC78" s="1268"/>
      <c r="AD78" s="1268"/>
      <c r="AE78" s="1268"/>
      <c r="AF78" s="1268"/>
      <c r="AG78" s="1268"/>
      <c r="AH78" s="1268"/>
      <c r="AI78" s="1268"/>
      <c r="AJ78" s="1268"/>
      <c r="AK78" s="1268"/>
      <c r="AL78" s="1268"/>
      <c r="AM78" s="1268"/>
      <c r="AN78" s="1268"/>
      <c r="AO78" s="1268"/>
      <c r="AP78" s="1268"/>
      <c r="AQ78" s="1268"/>
      <c r="AR78" s="1468">
        <v>0</v>
      </c>
    </row>
    <row s="1854" customFormat="1" customHeight="1" ht="17.25" hidden="1">
      <c r="A79" s="322"/>
      <c r="C79" s="321"/>
      <c r="D79" s="2137"/>
      <c r="E79" s="2145"/>
      <c r="F79" s="2148"/>
      <c r="G79" s="2145"/>
      <c r="H79" s="1300"/>
      <c r="I79" s="1937"/>
      <c r="J79" s="1937"/>
      <c r="K79" s="1937"/>
      <c r="L79" s="1937"/>
      <c r="M79" s="1937"/>
      <c r="N79" s="1937"/>
      <c r="O79" s="1937"/>
      <c r="P79" s="1937"/>
      <c r="Q79" s="1937"/>
      <c r="R79" s="1937"/>
      <c r="S79" s="1302"/>
      <c r="T79" s="1302"/>
      <c r="U79" s="1302"/>
      <c r="V79" s="1302"/>
      <c r="W79" s="1938"/>
      <c r="X79" s="1267"/>
      <c r="Y79" s="1267"/>
      <c r="Z79" s="1267"/>
      <c r="AA79" s="1267"/>
      <c r="AB79" s="1267"/>
      <c r="AC79" s="1267"/>
      <c r="AD79" s="1267"/>
      <c r="AE79" s="1267"/>
      <c r="AF79" s="1267"/>
      <c r="AG79" s="1267"/>
      <c r="AH79" s="1267"/>
      <c r="AI79" s="1267"/>
      <c r="AJ79" s="1267"/>
      <c r="AK79" s="1267"/>
      <c r="AL79" s="1267"/>
      <c r="AM79" s="1267"/>
      <c r="AN79" s="1267"/>
      <c r="AO79" s="1267"/>
      <c r="AP79" s="1267"/>
      <c r="AQ79" s="1267"/>
      <c r="AR79" s="1468">
        <v>0</v>
      </c>
    </row>
    <row customHeight="1" ht="11.25">
      <c r="AR80" s="105">
        <v>0</v>
      </c>
    </row>
    <row customHeight="1" ht="11.25">
      <c r="E81" s="2175" t="s">
        <v>245</v>
      </c>
      <c r="F81" s="2175"/>
      <c r="G81" s="2175"/>
      <c r="H81" s="2175"/>
      <c r="I81" s="2175"/>
      <c r="J81" s="2175"/>
      <c r="K81" s="2175"/>
      <c r="L81" s="2175"/>
      <c r="M81" s="2175"/>
      <c r="N81" s="2175"/>
      <c r="O81" s="2175"/>
      <c r="P81" s="2175"/>
      <c r="Q81" s="2175"/>
      <c r="R81" s="2175"/>
      <c r="S81" s="2175"/>
      <c r="T81" s="2175"/>
      <c r="U81" s="2175"/>
      <c r="V81" s="2175"/>
      <c r="W81" s="2175"/>
      <c r="AR81" s="105">
        <v>0</v>
      </c>
    </row>
    <row customHeight="1" ht="36.75">
      <c r="E82" s="2173" t="s">
        <v>246</v>
      </c>
      <c r="F82" s="2173"/>
      <c r="G82" s="2174"/>
      <c r="H82" s="2174"/>
      <c r="I82" s="2174"/>
      <c r="J82" s="2174"/>
      <c r="K82" s="2174"/>
      <c r="L82" s="2174"/>
      <c r="M82" s="2174"/>
      <c r="N82" s="2174"/>
      <c r="O82" s="2174"/>
      <c r="P82" s="2174"/>
      <c r="Q82" s="2174"/>
      <c r="R82" s="2174"/>
      <c r="S82" s="2174"/>
      <c r="T82" s="2174"/>
      <c r="U82" s="2174"/>
      <c r="V82" s="2174"/>
      <c r="W82" s="2174"/>
      <c r="AR82" s="105">
        <v>0</v>
      </c>
    </row>
    <row customHeight="1" ht="28.5">
      <c r="E83" s="2173" t="s">
        <v>247</v>
      </c>
      <c r="F83" s="2173"/>
      <c r="G83" s="2174"/>
      <c r="H83" s="2174"/>
      <c r="I83" s="2174"/>
      <c r="J83" s="2174"/>
      <c r="K83" s="2174"/>
      <c r="L83" s="2174"/>
      <c r="M83" s="2174"/>
      <c r="N83" s="2174"/>
      <c r="O83" s="2174"/>
      <c r="P83" s="2174"/>
      <c r="Q83" s="2174"/>
      <c r="R83" s="2174"/>
      <c r="S83" s="2174"/>
      <c r="T83" s="2174"/>
      <c r="U83" s="2174"/>
      <c r="V83" s="2174"/>
      <c r="W83" s="2174"/>
      <c r="AR83" s="105">
        <v>0</v>
      </c>
    </row>
    <row customHeight="1" ht="27">
      <c r="E84" s="2173" t="s">
        <v>248</v>
      </c>
      <c r="F84" s="2173"/>
      <c r="G84" s="2174"/>
      <c r="H84" s="2174"/>
      <c r="I84" s="2174"/>
      <c r="J84" s="2174"/>
      <c r="K84" s="2174"/>
      <c r="L84" s="2174"/>
      <c r="M84" s="2174"/>
      <c r="N84" s="2174"/>
      <c r="O84" s="2174"/>
      <c r="P84" s="2174"/>
      <c r="Q84" s="2174"/>
      <c r="R84" s="2174"/>
      <c r="S84" s="2174"/>
      <c r="T84" s="2174"/>
      <c r="U84" s="2174"/>
      <c r="V84" s="2174"/>
      <c r="W84" s="2174"/>
      <c r="AR84" s="105">
        <v>0</v>
      </c>
    </row>
    <row customHeight="1" ht="17.25">
      <c r="E85" s="2173" t="s">
        <v>249</v>
      </c>
      <c r="F85" s="2173"/>
      <c r="G85" s="2174"/>
      <c r="H85" s="2174"/>
      <c r="I85" s="2174"/>
      <c r="J85" s="2174"/>
      <c r="K85" s="2174"/>
      <c r="L85" s="2174"/>
      <c r="M85" s="2174"/>
      <c r="N85" s="2174"/>
      <c r="O85" s="2174"/>
      <c r="P85" s="2174"/>
      <c r="Q85" s="2174"/>
      <c r="R85" s="2174"/>
      <c r="S85" s="2174"/>
      <c r="T85" s="2174"/>
      <c r="U85" s="2174"/>
      <c r="V85" s="2174"/>
      <c r="W85" s="2174"/>
      <c r="AR85" s="105">
        <v>0</v>
      </c>
    </row>
    <row customHeight="1" ht="15">
      <c r="E86" s="341"/>
      <c r="F86" s="1286"/>
      <c r="G86" s="158"/>
      <c r="H86" s="158"/>
      <c r="I86" s="158"/>
      <c r="J86" s="158"/>
      <c r="K86" s="158"/>
      <c r="L86" s="158"/>
      <c r="M86" s="158"/>
      <c r="N86" s="158"/>
      <c r="O86" s="158"/>
      <c r="P86" s="158"/>
      <c r="Q86" s="158"/>
      <c r="R86" s="158"/>
      <c r="S86" s="158"/>
      <c r="T86" s="158"/>
      <c r="U86" s="158"/>
      <c r="V86" s="158"/>
      <c r="W86" s="158"/>
      <c r="AR86" s="105">
        <v>0</v>
      </c>
    </row>
    <row customHeight="1" ht="15">
      <c r="E87" s="2175" t="s">
        <v>250</v>
      </c>
      <c r="F87" s="2175"/>
      <c r="G87" s="2175"/>
      <c r="H87" s="2175"/>
      <c r="I87" s="2175"/>
      <c r="J87" s="2175"/>
      <c r="K87" s="2175"/>
      <c r="L87" s="2175"/>
      <c r="M87" s="2175"/>
      <c r="N87" s="2175"/>
      <c r="O87" s="2175"/>
      <c r="P87" s="2175"/>
      <c r="Q87" s="2175"/>
      <c r="R87" s="2175"/>
      <c r="S87" s="2175"/>
      <c r="T87" s="2175"/>
      <c r="U87" s="2175"/>
      <c r="V87" s="2175"/>
      <c r="W87" s="2175"/>
      <c r="AR87" s="105">
        <v>0</v>
      </c>
    </row>
    <row customHeight="1" ht="17.25">
      <c r="E88" s="2173" t="s">
        <v>251</v>
      </c>
      <c r="F88" s="2173"/>
      <c r="G88" s="2174"/>
      <c r="H88" s="2174"/>
      <c r="I88" s="2174"/>
      <c r="J88" s="2174"/>
      <c r="K88" s="2174"/>
      <c r="L88" s="2174"/>
      <c r="M88" s="2174"/>
      <c r="N88" s="2174"/>
      <c r="O88" s="2174"/>
      <c r="P88" s="2174"/>
      <c r="Q88" s="2174"/>
      <c r="R88" s="2174"/>
      <c r="S88" s="2174"/>
      <c r="T88" s="2174"/>
      <c r="U88" s="2174"/>
      <c r="V88" s="2174"/>
      <c r="W88" s="2174"/>
      <c r="AR88" s="105">
        <v>0</v>
      </c>
    </row>
    <row customHeight="1" ht="17.25">
      <c r="E89" s="2173" t="s">
        <v>252</v>
      </c>
      <c r="F89" s="2173"/>
      <c r="G89" s="2174"/>
      <c r="H89" s="2174"/>
      <c r="I89" s="2174"/>
      <c r="J89" s="2174"/>
      <c r="K89" s="2174"/>
      <c r="L89" s="2174"/>
      <c r="M89" s="2174"/>
      <c r="N89" s="2174"/>
      <c r="O89" s="2174"/>
      <c r="P89" s="2174"/>
      <c r="Q89" s="2174"/>
      <c r="R89" s="2174"/>
      <c r="S89" s="2174"/>
      <c r="T89" s="2174"/>
      <c r="U89" s="2174"/>
      <c r="V89" s="2174"/>
      <c r="W89" s="2174"/>
      <c r="AR89" s="105">
        <v>0</v>
      </c>
    </row>
    <row s="1854" customFormat="1" customHeight="1" ht="11.25" hidden="1">
      <c r="A90" s="278"/>
      <c r="B90" s="278"/>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210"/>
      <c r="D91" s="2136">
        <v>1</v>
      </c>
      <c r="E91" s="2144" t="s">
        <v>253</v>
      </c>
      <c r="F91" s="2146" t="s">
        <v>19</v>
      </c>
      <c r="G91" s="2144"/>
      <c r="H91" s="2149"/>
      <c r="I91" s="2151"/>
      <c r="J91" s="2153"/>
      <c r="K91" s="2138"/>
      <c r="L91" s="2138"/>
      <c r="M91" s="2138"/>
      <c r="N91" s="2140"/>
      <c r="O91" s="2138"/>
      <c r="P91" s="2138"/>
      <c r="Q91" s="2138"/>
      <c r="R91" s="2143"/>
      <c r="S91" s="2138"/>
      <c r="T91" s="1471"/>
      <c r="U91" s="1471"/>
      <c r="V91" s="1473"/>
      <c r="W91" s="1297"/>
      <c r="Y91" s="1268"/>
      <c r="Z91" s="1268"/>
      <c r="AA91" s="1268"/>
      <c r="AB91" s="1268"/>
      <c r="AC91" s="1268" t="s">
        <v>254</v>
      </c>
      <c r="AD91" s="1268" t="s">
        <v>255</v>
      </c>
      <c r="AE91" s="1268" t="s">
        <v>256</v>
      </c>
      <c r="AF91" s="1268" t="s">
        <v>257</v>
      </c>
      <c r="AG91" s="1268"/>
      <c r="AH91" s="1268" t="str">
        <f>IF($E$91=0,"",$E$91)</f>
        <v>Тариф на питьевую воду (питьевое водоснабжение)</v>
      </c>
      <c r="AI91" s="1268" t="str">
        <f>IF($G$91=0,"",$G$91)</f>
        <v/>
      </c>
      <c r="AJ91" s="1268" t="str">
        <f>IF($J$91=0,"",$J$91)</f>
        <v/>
      </c>
      <c r="AK91" s="1268" t="str">
        <f>IF($K$91="нет","без дифференциации",IF($N$91=0,"",$N$91))</f>
        <v/>
      </c>
      <c r="AL91" s="1268" t="str">
        <f>IF($O$91="нет","без дифференциации",IF($R$91=0,"",$R$91))</f>
        <v/>
      </c>
      <c r="AM91" s="1268" t="str">
        <f>IF($S$91="нет","без дифференциации",IF($V$91=0,"",$V$91))</f>
        <v/>
      </c>
      <c r="AN91" s="1268">
        <f>$I$91</f>
        <v>0</v>
      </c>
      <c r="AO91" s="1268" t="str">
        <f>$I$91&amp;"."&amp;$M$91</f>
        <v>.</v>
      </c>
      <c r="AP91" s="1268" t="str">
        <f>$I$91&amp;"."&amp;$M$91&amp;"."&amp;$Q$91</f>
        <v>..</v>
      </c>
      <c r="AQ91" s="1268" t="str">
        <f>$I$91&amp;"."&amp;$M$91&amp;"."&amp;$Q$91&amp;"."&amp;$U$91</f>
        <v>...</v>
      </c>
      <c r="AR91" s="1351">
        <v>0</v>
      </c>
    </row>
    <row s="1854" customFormat="1" customHeight="1" ht="17.25" hidden="1">
      <c r="A92" s="322"/>
      <c r="C92" s="321"/>
      <c r="D92" s="2136"/>
      <c r="E92" s="2144"/>
      <c r="F92" s="2147"/>
      <c r="G92" s="2144"/>
      <c r="H92" s="2150"/>
      <c r="I92" s="2152"/>
      <c r="J92" s="2154"/>
      <c r="K92" s="2139"/>
      <c r="L92" s="2139"/>
      <c r="M92" s="2139"/>
      <c r="N92" s="2141"/>
      <c r="O92" s="2139"/>
      <c r="P92" s="2139"/>
      <c r="Q92" s="2139"/>
      <c r="R92" s="2142"/>
      <c r="S92" s="2139"/>
      <c r="T92" s="1298"/>
      <c r="U92" s="1298"/>
      <c r="V92" s="1298"/>
      <c r="W92" s="1299"/>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210"/>
      <c r="D93" s="2136"/>
      <c r="E93" s="2144"/>
      <c r="F93" s="2147"/>
      <c r="G93" s="2144"/>
      <c r="H93" s="2150"/>
      <c r="I93" s="2152"/>
      <c r="J93" s="2155"/>
      <c r="K93" s="2139"/>
      <c r="L93" s="2139"/>
      <c r="M93" s="2139"/>
      <c r="N93" s="2142"/>
      <c r="O93" s="2139"/>
      <c r="P93" s="1472"/>
      <c r="Q93" s="1298"/>
      <c r="R93" s="1298"/>
      <c r="S93" s="330"/>
      <c r="T93" s="330"/>
      <c r="U93" s="330"/>
      <c r="V93" s="330"/>
      <c r="W93" s="1299"/>
      <c r="Y93" s="1268"/>
      <c r="Z93" s="1268"/>
      <c r="AA93" s="1268"/>
      <c r="AB93" s="1268"/>
      <c r="AC93" s="1268"/>
      <c r="AD93" s="1268"/>
      <c r="AE93" s="1268"/>
      <c r="AF93" s="1268"/>
      <c r="AG93" s="1268"/>
      <c r="AH93" s="1268"/>
      <c r="AI93" s="1268"/>
      <c r="AJ93" s="1268"/>
      <c r="AK93" s="1268"/>
      <c r="AL93" s="1268"/>
      <c r="AM93" s="1268"/>
      <c r="AN93" s="1268"/>
      <c r="AO93" s="1268"/>
      <c r="AP93" s="1268"/>
      <c r="AQ93" s="1268"/>
      <c r="AR93" s="1442">
        <v>0</v>
      </c>
    </row>
    <row s="1854" customFormat="1" customHeight="1" ht="17.25" hidden="1">
      <c r="A94" s="322"/>
      <c r="C94" s="321"/>
      <c r="D94" s="2136"/>
      <c r="E94" s="2144"/>
      <c r="F94" s="2147"/>
      <c r="G94" s="2144"/>
      <c r="H94" s="2150"/>
      <c r="I94" s="2152"/>
      <c r="J94" s="2155"/>
      <c r="K94" s="2139"/>
      <c r="L94" s="1298"/>
      <c r="M94" s="1298"/>
      <c r="N94" s="1298"/>
      <c r="O94" s="1298"/>
      <c r="P94" s="1298"/>
      <c r="Q94" s="1298"/>
      <c r="R94" s="1298"/>
      <c r="S94" s="330"/>
      <c r="T94" s="330"/>
      <c r="U94" s="330"/>
      <c r="V94" s="330"/>
      <c r="W94" s="1299"/>
      <c r="Y94" s="1260"/>
      <c r="Z94" s="1260"/>
      <c r="AA94" s="1260"/>
      <c r="AB94" s="1260"/>
      <c r="AC94" s="1260"/>
      <c r="AD94" s="1260"/>
      <c r="AE94" s="1260"/>
      <c r="AF94" s="1260"/>
      <c r="AG94" s="1260"/>
      <c r="AH94" s="1260"/>
      <c r="AI94" s="1260"/>
      <c r="AJ94" s="1260"/>
      <c r="AK94" s="1260"/>
      <c r="AL94" s="1260"/>
      <c r="AM94" s="1260"/>
      <c r="AN94" s="1260"/>
      <c r="AO94" s="1260"/>
      <c r="AP94" s="1260"/>
      <c r="AQ94" s="1260"/>
      <c r="AR94" s="1442">
        <v>0</v>
      </c>
    </row>
    <row s="1854" customFormat="1" customHeight="1" ht="17.25" hidden="1">
      <c r="A95" s="322"/>
      <c r="C95" s="321"/>
      <c r="D95" s="2137"/>
      <c r="E95" s="2145"/>
      <c r="F95" s="2148"/>
      <c r="G95" s="2145"/>
      <c r="H95" s="1300"/>
      <c r="I95" s="1301"/>
      <c r="J95" s="1301"/>
      <c r="K95" s="1301"/>
      <c r="L95" s="1301"/>
      <c r="M95" s="1301"/>
      <c r="N95" s="1301"/>
      <c r="O95" s="1301"/>
      <c r="P95" s="1301"/>
      <c r="Q95" s="1301"/>
      <c r="R95" s="1301"/>
      <c r="S95" s="1302"/>
      <c r="T95" s="1302"/>
      <c r="U95" s="1302"/>
      <c r="V95" s="1302"/>
      <c r="W95" s="1303"/>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210"/>
      <c r="D96" s="2136">
        <v>2</v>
      </c>
      <c r="E96" s="2144" t="s">
        <v>258</v>
      </c>
      <c r="F96" s="2146" t="s">
        <v>19</v>
      </c>
      <c r="G96" s="2144"/>
      <c r="H96" s="2149"/>
      <c r="I96" s="2151"/>
      <c r="J96" s="2153"/>
      <c r="K96" s="2138"/>
      <c r="L96" s="2138"/>
      <c r="M96" s="2138"/>
      <c r="N96" s="2140"/>
      <c r="O96" s="2138"/>
      <c r="P96" s="2138"/>
      <c r="Q96" s="2138"/>
      <c r="R96" s="2143"/>
      <c r="S96" s="2138"/>
      <c r="T96" s="1444"/>
      <c r="U96" s="1444"/>
      <c r="V96" s="1446"/>
      <c r="W96" s="1297"/>
      <c r="X96" s="1268"/>
      <c r="Y96" s="1268"/>
      <c r="Z96" s="1268"/>
      <c r="AA96" s="1268"/>
      <c r="AB96" s="1268"/>
      <c r="AC96" s="1268" t="s">
        <v>259</v>
      </c>
      <c r="AD96" s="1268" t="s">
        <v>260</v>
      </c>
      <c r="AE96" s="1268" t="s">
        <v>261</v>
      </c>
      <c r="AF96" s="1268" t="s">
        <v>262</v>
      </c>
      <c r="AG96" s="1268"/>
      <c r="AH96" s="1268" t="str">
        <f>IF($E$96=0,"",$E$96)</f>
        <v>Тариф на техническую воду</v>
      </c>
      <c r="AI96" s="1268" t="str">
        <f>IF($G$96=0,"",$G$96)</f>
        <v/>
      </c>
      <c r="AJ96" s="1268" t="str">
        <f>IF($J$96=0,"",$J$96)</f>
        <v/>
      </c>
      <c r="AK96" s="1268" t="str">
        <f>IF($K$96="нет","без дифференциации",IF($N$96=0,"",$N$96))</f>
        <v/>
      </c>
      <c r="AL96" s="1268" t="str">
        <f>IF($O$96="нет","без дифференциации",IF($R$96=0,"",$R$96))</f>
        <v/>
      </c>
      <c r="AM96" s="1268" t="str">
        <f>IF($S$96="нет","без дифференциации",IF($V$96=0,"",$V$96))</f>
        <v/>
      </c>
      <c r="AN96" s="1773">
        <f>$I$96</f>
        <v>0</v>
      </c>
      <c r="AO96" s="1268" t="str">
        <f>$I$96&amp;"."&amp;$M$96</f>
        <v>.</v>
      </c>
      <c r="AP96" s="1260" t="str">
        <f>$I$96&amp;"."&amp;$M$96&amp;"."&amp;$Q$96</f>
        <v>..</v>
      </c>
      <c r="AQ96" s="1260" t="str">
        <f>$I$96&amp;"."&amp;$M$96&amp;"."&amp;$Q$96&amp;"."&amp;$U$96</f>
        <v>...</v>
      </c>
      <c r="AR96" s="1351">
        <v>0</v>
      </c>
    </row>
    <row s="1854" customFormat="1" customHeight="1" ht="17.25" hidden="1">
      <c r="A97" s="322"/>
      <c r="C97" s="321"/>
      <c r="D97" s="2136"/>
      <c r="E97" s="2144"/>
      <c r="F97" s="2147"/>
      <c r="G97" s="2144"/>
      <c r="H97" s="2150"/>
      <c r="I97" s="2152"/>
      <c r="J97" s="2154"/>
      <c r="K97" s="2139"/>
      <c r="L97" s="2139"/>
      <c r="M97" s="2139"/>
      <c r="N97" s="2141"/>
      <c r="O97" s="2139"/>
      <c r="P97" s="2139"/>
      <c r="Q97" s="2139"/>
      <c r="R97" s="2142"/>
      <c r="S97" s="2139"/>
      <c r="T97" s="1298"/>
      <c r="U97" s="1298"/>
      <c r="V97" s="1298"/>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7"/>
      <c r="G98" s="2145"/>
      <c r="H98" s="2150"/>
      <c r="I98" s="2152"/>
      <c r="J98" s="2155"/>
      <c r="K98" s="2139"/>
      <c r="L98" s="2139"/>
      <c r="M98" s="2139"/>
      <c r="N98" s="2142"/>
      <c r="O98" s="2139"/>
      <c r="P98" s="1445"/>
      <c r="Q98" s="1298"/>
      <c r="R98" s="1298"/>
      <c r="S98" s="330"/>
      <c r="T98" s="330"/>
      <c r="U98" s="330"/>
      <c r="V98" s="330"/>
      <c r="W98" s="1299"/>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321"/>
      <c r="D99" s="2137"/>
      <c r="E99" s="2145"/>
      <c r="F99" s="2147"/>
      <c r="G99" s="2145"/>
      <c r="H99" s="2150"/>
      <c r="I99" s="2152"/>
      <c r="J99" s="2155"/>
      <c r="K99" s="2139"/>
      <c r="L99" s="1298"/>
      <c r="M99" s="1298"/>
      <c r="N99" s="1298"/>
      <c r="O99" s="1298"/>
      <c r="P99" s="1298"/>
      <c r="Q99" s="1298"/>
      <c r="R99" s="1298"/>
      <c r="S99" s="330"/>
      <c r="T99" s="330"/>
      <c r="U99" s="330"/>
      <c r="V99" s="330"/>
      <c r="W99" s="1299"/>
      <c r="X99" s="1260"/>
      <c r="Y99" s="1260"/>
      <c r="Z99" s="1260"/>
      <c r="AA99" s="1260"/>
      <c r="AB99" s="1260"/>
      <c r="AC99" s="1260"/>
      <c r="AD99" s="1260"/>
      <c r="AE99" s="1260"/>
      <c r="AF99" s="1260"/>
      <c r="AG99" s="1260"/>
      <c r="AH99" s="1260"/>
      <c r="AI99" s="1260"/>
      <c r="AJ99" s="1260"/>
      <c r="AK99" s="1260"/>
      <c r="AL99" s="1260"/>
      <c r="AM99" s="1260"/>
      <c r="AN99" s="1260"/>
      <c r="AO99" s="1260"/>
      <c r="AP99" s="1260"/>
      <c r="AQ99" s="1260"/>
      <c r="AR99" s="1351">
        <v>0</v>
      </c>
    </row>
    <row s="1854" customFormat="1" customHeight="1" ht="17.25" hidden="1">
      <c r="A100" s="322"/>
      <c r="C100" s="321"/>
      <c r="D100" s="2137"/>
      <c r="E100" s="2145"/>
      <c r="F100" s="2148"/>
      <c r="G100" s="2145"/>
      <c r="H100" s="1300"/>
      <c r="I100" s="1301"/>
      <c r="J100" s="1301"/>
      <c r="K100" s="1301"/>
      <c r="L100" s="1301"/>
      <c r="M100" s="1301"/>
      <c r="N100" s="1301"/>
      <c r="O100" s="1301"/>
      <c r="P100" s="1301"/>
      <c r="Q100" s="1301"/>
      <c r="R100" s="1301"/>
      <c r="S100" s="1302"/>
      <c r="T100" s="1302"/>
      <c r="U100" s="1302"/>
      <c r="V100" s="1302"/>
      <c r="W100" s="1303"/>
      <c r="X100" s="1260"/>
      <c r="Y100" s="1260"/>
      <c r="Z100" s="1260"/>
      <c r="AA100" s="1260"/>
      <c r="AB100" s="1260"/>
      <c r="AC100" s="1260"/>
      <c r="AD100" s="1260"/>
      <c r="AE100" s="1260"/>
      <c r="AF100" s="1260"/>
      <c r="AG100" s="1260"/>
      <c r="AH100" s="1260"/>
      <c r="AI100" s="1260"/>
      <c r="AJ100" s="1260"/>
      <c r="AK100" s="1260"/>
      <c r="AL100" s="1260"/>
      <c r="AM100" s="1260"/>
      <c r="AN100" s="1260"/>
      <c r="AO100" s="1260"/>
      <c r="AP100" s="1260"/>
      <c r="AQ100" s="1260"/>
      <c r="AR100" s="1351">
        <v>0</v>
      </c>
    </row>
    <row s="1854" customFormat="1" customHeight="1" ht="17.25" hidden="1">
      <c r="A101" s="322"/>
      <c r="C101" s="210"/>
      <c r="D101" s="2136">
        <v>3</v>
      </c>
      <c r="E101" s="2144" t="s">
        <v>263</v>
      </c>
      <c r="F101" s="2146" t="s">
        <v>19</v>
      </c>
      <c r="G101" s="2144"/>
      <c r="H101" s="2149"/>
      <c r="I101" s="2151"/>
      <c r="J101" s="2153"/>
      <c r="K101" s="2138"/>
      <c r="L101" s="2138"/>
      <c r="M101" s="2138"/>
      <c r="N101" s="2140"/>
      <c r="O101" s="2138"/>
      <c r="P101" s="2138"/>
      <c r="Q101" s="2138"/>
      <c r="R101" s="2143"/>
      <c r="S101" s="2138"/>
      <c r="T101" s="1444"/>
      <c r="U101" s="1444"/>
      <c r="V101" s="1446"/>
      <c r="W101" s="1297"/>
      <c r="X101" s="1268"/>
      <c r="Y101" s="1268"/>
      <c r="Z101" s="1268"/>
      <c r="AA101" s="1268"/>
      <c r="AB101" s="1268"/>
      <c r="AC101" s="1268" t="s">
        <v>264</v>
      </c>
      <c r="AD101" s="1268" t="s">
        <v>265</v>
      </c>
      <c r="AE101" s="1268" t="s">
        <v>266</v>
      </c>
      <c r="AF101" s="1268" t="s">
        <v>267</v>
      </c>
      <c r="AG101" s="1268"/>
      <c r="AH101" s="1268" t="str">
        <f>IF($E$101=0,"",$E$101)</f>
        <v>Тариф на транспортировку воды</v>
      </c>
      <c r="AI101" s="1268" t="str">
        <f>IF($G$101=0,"",$G$101)</f>
        <v/>
      </c>
      <c r="AJ101" s="1268" t="str">
        <f>IF($J$101=0,"",$J$101)</f>
        <v/>
      </c>
      <c r="AK101" s="1268" t="str">
        <f>IF($K$101="нет","без дифференциации",IF($N$101=0,"",$N$101))</f>
        <v/>
      </c>
      <c r="AL101" s="1268" t="str">
        <f>IF($O$101="нет","без дифференциации",IF($R$101=0,"",$R$101))</f>
        <v/>
      </c>
      <c r="AM101" s="1268" t="str">
        <f>IF($S$101="нет","без дифференциации",IF($V$101=0,"",$V$101))</f>
        <v/>
      </c>
      <c r="AN101" s="1773">
        <f>$I$101</f>
        <v>0</v>
      </c>
      <c r="AO101" s="1268" t="str">
        <f>$I$101&amp;"."&amp;$M$101</f>
        <v>.</v>
      </c>
      <c r="AP101" s="1260" t="str">
        <f>$I$101&amp;"."&amp;$M$101&amp;"."&amp;$Q$101</f>
        <v>..</v>
      </c>
      <c r="AQ101" s="1260" t="str">
        <f>$I$101&amp;"."&amp;$M$101&amp;"."&amp;$Q$101&amp;"."&amp;$U$101</f>
        <v>...</v>
      </c>
      <c r="AR101" s="1351">
        <v>0</v>
      </c>
    </row>
    <row s="1854" customFormat="1" customHeight="1" ht="17.25" hidden="1">
      <c r="A102" s="322"/>
      <c r="C102" s="321"/>
      <c r="D102" s="2136"/>
      <c r="E102" s="2144"/>
      <c r="F102" s="2147"/>
      <c r="G102" s="2144"/>
      <c r="H102" s="2150"/>
      <c r="I102" s="2152"/>
      <c r="J102" s="2154"/>
      <c r="K102" s="2139"/>
      <c r="L102" s="2139"/>
      <c r="M102" s="2139"/>
      <c r="N102" s="2141"/>
      <c r="O102" s="2139"/>
      <c r="P102" s="2139"/>
      <c r="Q102" s="2139"/>
      <c r="R102" s="2142"/>
      <c r="S102" s="2139"/>
      <c r="T102" s="1298"/>
      <c r="U102" s="1298"/>
      <c r="V102" s="1298"/>
      <c r="W102" s="1299"/>
      <c r="X102" s="1260"/>
      <c r="Y102" s="1260"/>
      <c r="Z102" s="1260"/>
      <c r="AA102" s="1260"/>
      <c r="AB102" s="1260"/>
      <c r="AC102" s="1260"/>
      <c r="AD102" s="1260"/>
      <c r="AE102" s="1260"/>
      <c r="AF102" s="1260"/>
      <c r="AG102" s="1260"/>
      <c r="AH102" s="1260"/>
      <c r="AI102" s="1260"/>
      <c r="AJ102" s="1260"/>
      <c r="AK102" s="1260"/>
      <c r="AL102" s="1260"/>
      <c r="AM102" s="1260"/>
      <c r="AN102" s="1260"/>
      <c r="AO102" s="1260"/>
      <c r="AP102" s="1260"/>
      <c r="AQ102" s="1260"/>
      <c r="AR102" s="1351">
        <v>0</v>
      </c>
    </row>
    <row s="1854" customFormat="1" customHeight="1" ht="17.25" hidden="1">
      <c r="A103" s="322"/>
      <c r="C103" s="321"/>
      <c r="D103" s="2137"/>
      <c r="E103" s="2145"/>
      <c r="F103" s="2147"/>
      <c r="G103" s="2145"/>
      <c r="H103" s="2150"/>
      <c r="I103" s="2152"/>
      <c r="J103" s="2155"/>
      <c r="K103" s="2139"/>
      <c r="L103" s="2139"/>
      <c r="M103" s="2139"/>
      <c r="N103" s="2142"/>
      <c r="O103" s="2139"/>
      <c r="P103" s="1445"/>
      <c r="Q103" s="1298"/>
      <c r="R103" s="1298"/>
      <c r="S103" s="330"/>
      <c r="T103" s="330"/>
      <c r="U103" s="330"/>
      <c r="V103" s="330"/>
      <c r="W103" s="1299"/>
      <c r="X103" s="1260"/>
      <c r="Y103" s="1260"/>
      <c r="Z103" s="1260"/>
      <c r="AA103" s="1260"/>
      <c r="AB103" s="1260"/>
      <c r="AC103" s="1260"/>
      <c r="AD103" s="1260"/>
      <c r="AE103" s="1260"/>
      <c r="AF103" s="1260"/>
      <c r="AG103" s="1260"/>
      <c r="AH103" s="1260"/>
      <c r="AI103" s="1260"/>
      <c r="AJ103" s="1260"/>
      <c r="AK103" s="1260"/>
      <c r="AL103" s="1260"/>
      <c r="AM103" s="1260"/>
      <c r="AN103" s="1260"/>
      <c r="AO103" s="1260"/>
      <c r="AP103" s="1260"/>
      <c r="AQ103" s="1260"/>
      <c r="AR103" s="1351">
        <v>0</v>
      </c>
    </row>
    <row s="1854" customFormat="1" customHeight="1" ht="17.25" hidden="1">
      <c r="A104" s="322"/>
      <c r="C104" s="321"/>
      <c r="D104" s="2137"/>
      <c r="E104" s="2145"/>
      <c r="F104" s="2147"/>
      <c r="G104" s="2145"/>
      <c r="H104" s="2150"/>
      <c r="I104" s="2152"/>
      <c r="J104" s="2155"/>
      <c r="K104" s="2139"/>
      <c r="L104" s="1298"/>
      <c r="M104" s="1298"/>
      <c r="N104" s="1298"/>
      <c r="O104" s="1298"/>
      <c r="P104" s="1298"/>
      <c r="Q104" s="1298"/>
      <c r="R104" s="1298"/>
      <c r="S104" s="330"/>
      <c r="T104" s="330"/>
      <c r="U104" s="330"/>
      <c r="V104" s="330"/>
      <c r="W104" s="1299"/>
      <c r="X104" s="1260"/>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351">
        <v>0</v>
      </c>
    </row>
    <row s="1854" customFormat="1" customHeight="1" ht="17.25" hidden="1">
      <c r="A105" s="322"/>
      <c r="C105" s="321"/>
      <c r="D105" s="2137"/>
      <c r="E105" s="2145"/>
      <c r="F105" s="2148"/>
      <c r="G105" s="2145"/>
      <c r="H105" s="1300"/>
      <c r="I105" s="1301"/>
      <c r="J105" s="1301"/>
      <c r="K105" s="1301"/>
      <c r="L105" s="1301"/>
      <c r="M105" s="1301"/>
      <c r="N105" s="1301"/>
      <c r="O105" s="1301"/>
      <c r="P105" s="1301"/>
      <c r="Q105" s="1301"/>
      <c r="R105" s="1301"/>
      <c r="S105" s="1302"/>
      <c r="T105" s="1302"/>
      <c r="U105" s="1302"/>
      <c r="V105" s="1302"/>
      <c r="W105" s="1303"/>
      <c r="X105" s="1260"/>
      <c r="Y105" s="1260"/>
      <c r="Z105" s="1260"/>
      <c r="AA105" s="1260"/>
      <c r="AB105" s="1260"/>
      <c r="AC105" s="1260"/>
      <c r="AD105" s="1260"/>
      <c r="AE105" s="1260"/>
      <c r="AF105" s="1260"/>
      <c r="AG105" s="1260"/>
      <c r="AH105" s="1260"/>
      <c r="AI105" s="1260"/>
      <c r="AJ105" s="1260"/>
      <c r="AK105" s="1260"/>
      <c r="AL105" s="1260"/>
      <c r="AM105" s="1260"/>
      <c r="AN105" s="1260"/>
      <c r="AO105" s="1260"/>
      <c r="AP105" s="1260"/>
      <c r="AQ105" s="1260"/>
      <c r="AR105" s="1351">
        <v>0</v>
      </c>
    </row>
    <row s="1854" customFormat="1" customHeight="1" ht="17.25" hidden="1">
      <c r="A106" s="322"/>
      <c r="C106" s="210"/>
      <c r="D106" s="2136">
        <v>4</v>
      </c>
      <c r="E106" s="2144" t="s">
        <v>268</v>
      </c>
      <c r="F106" s="2146" t="s">
        <v>19</v>
      </c>
      <c r="G106" s="2144"/>
      <c r="H106" s="2149"/>
      <c r="I106" s="2151"/>
      <c r="J106" s="2153"/>
      <c r="K106" s="2138"/>
      <c r="L106" s="2138"/>
      <c r="M106" s="2138"/>
      <c r="N106" s="2140"/>
      <c r="O106" s="2138"/>
      <c r="P106" s="2138"/>
      <c r="Q106" s="2138"/>
      <c r="R106" s="2143"/>
      <c r="S106" s="2138"/>
      <c r="T106" s="1444"/>
      <c r="U106" s="1444"/>
      <c r="V106" s="1446"/>
      <c r="W106" s="1297"/>
      <c r="X106" s="1268"/>
      <c r="Y106" s="1268"/>
      <c r="Z106" s="1268"/>
      <c r="AA106" s="1268"/>
      <c r="AB106" s="1268"/>
      <c r="AC106" s="1268" t="s">
        <v>269</v>
      </c>
      <c r="AD106" s="1268" t="s">
        <v>270</v>
      </c>
      <c r="AE106" s="1268" t="s">
        <v>271</v>
      </c>
      <c r="AF106" s="1268" t="s">
        <v>272</v>
      </c>
      <c r="AG106" s="1268"/>
      <c r="AH106" s="1268" t="str">
        <f>IF($E$106=0,"",$E$106)</f>
        <v>Тариф на подвоз воды</v>
      </c>
      <c r="AI106" s="1268" t="str">
        <f>IF($G$106=0,"",$G$106)</f>
        <v/>
      </c>
      <c r="AJ106" s="1268" t="str">
        <f>IF($J$106=0,"",$J$106)</f>
        <v/>
      </c>
      <c r="AK106" s="1268" t="str">
        <f>IF($K$106="нет","без дифференциации",IF($N$106=0,"",$N$106))</f>
        <v/>
      </c>
      <c r="AL106" s="1268" t="str">
        <f>IF($O$106="нет","без дифференциации",IF($R$106=0,"",$R$106))</f>
        <v/>
      </c>
      <c r="AM106" s="1268" t="str">
        <f>IF($S$106="нет","без дифференциации",IF($V$106=0,"",$V$106))</f>
        <v/>
      </c>
      <c r="AN106" s="1773">
        <f>$I$106</f>
        <v>0</v>
      </c>
      <c r="AO106" s="1268" t="str">
        <f>$I$106&amp;"."&amp;$M$106</f>
        <v>.</v>
      </c>
      <c r="AP106" s="1260" t="str">
        <f>$I$106&amp;"."&amp;$M$106&amp;"."&amp;$Q$106</f>
        <v>..</v>
      </c>
      <c r="AQ106" s="1260" t="str">
        <f>$I$106&amp;"."&amp;$M$106&amp;"."&amp;$Q$106&amp;"."&amp;$U$106</f>
        <v>...</v>
      </c>
      <c r="AR106" s="1351">
        <v>0</v>
      </c>
    </row>
    <row s="1854" customFormat="1" customHeight="1" ht="17.25" hidden="1">
      <c r="A107" s="322"/>
      <c r="C107" s="321"/>
      <c r="D107" s="2136"/>
      <c r="E107" s="2144"/>
      <c r="F107" s="2147"/>
      <c r="G107" s="2144"/>
      <c r="H107" s="2150"/>
      <c r="I107" s="2152"/>
      <c r="J107" s="2154"/>
      <c r="K107" s="2139"/>
      <c r="L107" s="2139"/>
      <c r="M107" s="2139"/>
      <c r="N107" s="2141"/>
      <c r="O107" s="2139"/>
      <c r="P107" s="2139"/>
      <c r="Q107" s="2139"/>
      <c r="R107" s="2142"/>
      <c r="S107" s="2139"/>
      <c r="T107" s="1298"/>
      <c r="U107" s="1298"/>
      <c r="V107" s="1298"/>
      <c r="W107" s="1299"/>
      <c r="X107" s="1260"/>
      <c r="Y107" s="1260"/>
      <c r="Z107" s="1260"/>
      <c r="AA107" s="1260"/>
      <c r="AB107" s="1260"/>
      <c r="AC107" s="1260"/>
      <c r="AD107" s="1260"/>
      <c r="AE107" s="1260"/>
      <c r="AF107" s="1260"/>
      <c r="AG107" s="1260"/>
      <c r="AH107" s="1260"/>
      <c r="AI107" s="1260"/>
      <c r="AJ107" s="1260"/>
      <c r="AK107" s="1260"/>
      <c r="AL107" s="1260"/>
      <c r="AM107" s="1260"/>
      <c r="AN107" s="1260"/>
      <c r="AO107" s="1260"/>
      <c r="AP107" s="1260"/>
      <c r="AQ107" s="1260"/>
      <c r="AR107" s="1351">
        <v>0</v>
      </c>
    </row>
    <row s="1854" customFormat="1" customHeight="1" ht="17.25" hidden="1">
      <c r="A108" s="322"/>
      <c r="C108" s="321"/>
      <c r="D108" s="2137"/>
      <c r="E108" s="2145"/>
      <c r="F108" s="2147"/>
      <c r="G108" s="2145"/>
      <c r="H108" s="2150"/>
      <c r="I108" s="2152"/>
      <c r="J108" s="2155"/>
      <c r="K108" s="2139"/>
      <c r="L108" s="2139"/>
      <c r="M108" s="2139"/>
      <c r="N108" s="2142"/>
      <c r="O108" s="2139"/>
      <c r="P108" s="1445"/>
      <c r="Q108" s="1298"/>
      <c r="R108" s="1298"/>
      <c r="S108" s="330"/>
      <c r="T108" s="330"/>
      <c r="U108" s="330"/>
      <c r="V108" s="330"/>
      <c r="W108" s="1299"/>
      <c r="X108" s="1260"/>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351">
        <v>0</v>
      </c>
    </row>
    <row s="1854" customFormat="1" customHeight="1" ht="17.25" hidden="1">
      <c r="A109" s="322"/>
      <c r="C109" s="321"/>
      <c r="D109" s="2137"/>
      <c r="E109" s="2145"/>
      <c r="F109" s="2147"/>
      <c r="G109" s="2145"/>
      <c r="H109" s="2150"/>
      <c r="I109" s="2152"/>
      <c r="J109" s="2155"/>
      <c r="K109" s="2139"/>
      <c r="L109" s="1298"/>
      <c r="M109" s="1298"/>
      <c r="N109" s="1298"/>
      <c r="O109" s="1298"/>
      <c r="P109" s="1298"/>
      <c r="Q109" s="1298"/>
      <c r="R109" s="1298"/>
      <c r="S109" s="330"/>
      <c r="T109" s="330"/>
      <c r="U109" s="330"/>
      <c r="V109" s="330"/>
      <c r="W109" s="1299"/>
      <c r="X109" s="1260"/>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351">
        <v>0</v>
      </c>
    </row>
    <row s="1854" customFormat="1" customHeight="1" ht="17.25" hidden="1">
      <c r="A110" s="322"/>
      <c r="C110" s="321"/>
      <c r="D110" s="2137"/>
      <c r="E110" s="2145"/>
      <c r="F110" s="2148"/>
      <c r="G110" s="2145"/>
      <c r="H110" s="1300"/>
      <c r="I110" s="1301"/>
      <c r="J110" s="1301"/>
      <c r="K110" s="1301"/>
      <c r="L110" s="1301"/>
      <c r="M110" s="1301"/>
      <c r="N110" s="1301"/>
      <c r="O110" s="1301"/>
      <c r="P110" s="1301"/>
      <c r="Q110" s="1301"/>
      <c r="R110" s="1301"/>
      <c r="S110" s="1302"/>
      <c r="T110" s="1302"/>
      <c r="U110" s="1302"/>
      <c r="V110" s="1302"/>
      <c r="W110" s="1303"/>
      <c r="X110" s="1260"/>
      <c r="Y110" s="1260"/>
      <c r="Z110" s="1260"/>
      <c r="AA110" s="1260"/>
      <c r="AB110" s="1260"/>
      <c r="AC110" s="1260"/>
      <c r="AD110" s="1260"/>
      <c r="AE110" s="1260"/>
      <c r="AF110" s="1260"/>
      <c r="AG110" s="1260"/>
      <c r="AH110" s="1260"/>
      <c r="AI110" s="1260"/>
      <c r="AJ110" s="1260"/>
      <c r="AK110" s="1260"/>
      <c r="AL110" s="1260"/>
      <c r="AM110" s="1260"/>
      <c r="AN110" s="1260"/>
      <c r="AO110" s="1260"/>
      <c r="AP110" s="1260"/>
      <c r="AQ110" s="1260"/>
      <c r="AR110" s="1351">
        <v>0</v>
      </c>
    </row>
    <row s="1854" customFormat="1" customHeight="1" ht="17.25" hidden="1">
      <c r="A111" s="322"/>
      <c r="C111" s="210"/>
      <c r="D111" s="2136">
        <v>5</v>
      </c>
      <c r="E111" s="2144" t="s">
        <v>273</v>
      </c>
      <c r="F111" s="2146" t="s">
        <v>19</v>
      </c>
      <c r="G111" s="2144"/>
      <c r="H111" s="2149"/>
      <c r="I111" s="2151"/>
      <c r="J111" s="2153"/>
      <c r="K111" s="2138"/>
      <c r="L111" s="2138"/>
      <c r="M111" s="2138"/>
      <c r="N111" s="2140"/>
      <c r="O111" s="2138"/>
      <c r="P111" s="2138"/>
      <c r="Q111" s="2138"/>
      <c r="R111" s="2143"/>
      <c r="S111" s="2138"/>
      <c r="T111" s="1944"/>
      <c r="U111" s="1944"/>
      <c r="V111" s="1946"/>
      <c r="W111" s="1297"/>
      <c r="X111" s="1268"/>
      <c r="Y111" s="1268"/>
      <c r="Z111" s="1268"/>
      <c r="AA111" s="1268"/>
      <c r="AB111" s="1268"/>
      <c r="AC111" s="1268" t="s">
        <v>274</v>
      </c>
      <c r="AD111" s="1268" t="s">
        <v>275</v>
      </c>
      <c r="AE111" s="1268" t="s">
        <v>276</v>
      </c>
      <c r="AF111" s="1268" t="s">
        <v>277</v>
      </c>
      <c r="AG111" s="1268"/>
      <c r="AH111" s="1268" t="str">
        <f>IF($E$111=0,"",$E$111)</f>
        <v>Тариф на подключение (технологическое присоединение) к централизованной системе холодного водоснабжения</v>
      </c>
      <c r="AI111" s="1268" t="str">
        <f>IF($G$111=0,"",$G$111)</f>
        <v/>
      </c>
      <c r="AJ111" s="1268" t="str">
        <f>IF($J$111=0,"",$J$111)</f>
        <v/>
      </c>
      <c r="AK111" s="1268" t="str">
        <f>IF($K$111="нет","без дифференциации",IF($N$111=0,"",$N$111))</f>
        <v/>
      </c>
      <c r="AL111" s="1268" t="str">
        <f>IF($O$111="нет","без дифференциации",IF($R$111=0,"",$R$111))</f>
        <v/>
      </c>
      <c r="AM111" s="1268" t="str">
        <f>IF($S$111="нет","без дифференциации",IF($V$111=0,"",$V$111))</f>
        <v/>
      </c>
      <c r="AN111" s="1773">
        <f>$I$111</f>
        <v>0</v>
      </c>
      <c r="AO111" s="1268" t="str">
        <f>$I$111&amp;"."&amp;$M$111</f>
        <v>.</v>
      </c>
      <c r="AP111" s="1267" t="str">
        <f>$I$111&amp;"."&amp;$M$111&amp;"."&amp;$Q$111</f>
        <v>..</v>
      </c>
      <c r="AQ111" s="1267" t="str">
        <f>$I$111&amp;"."&amp;$M$111&amp;"."&amp;$Q$111&amp;"."&amp;$U$111</f>
        <v>...</v>
      </c>
      <c r="AR111" s="1468">
        <v>0</v>
      </c>
    </row>
    <row s="1854" customFormat="1" customHeight="1" ht="17.25" hidden="1">
      <c r="A112" s="322"/>
      <c r="C112" s="321"/>
      <c r="D112" s="2136"/>
      <c r="E112" s="2144"/>
      <c r="F112" s="2147"/>
      <c r="G112" s="2144"/>
      <c r="H112" s="2150"/>
      <c r="I112" s="2152"/>
      <c r="J112" s="2154"/>
      <c r="K112" s="2139"/>
      <c r="L112" s="2139"/>
      <c r="M112" s="2139"/>
      <c r="N112" s="2141"/>
      <c r="O112" s="2139"/>
      <c r="P112" s="2139"/>
      <c r="Q112" s="2139"/>
      <c r="R112" s="2142"/>
      <c r="S112" s="2139"/>
      <c r="T112" s="1949"/>
      <c r="U112" s="1949"/>
      <c r="V112" s="1949"/>
      <c r="W112" s="1950"/>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68">
        <v>0</v>
      </c>
    </row>
    <row s="1854" customFormat="1" customHeight="1" ht="17.25" hidden="1">
      <c r="A113" s="322"/>
      <c r="C113" s="321"/>
      <c r="D113" s="2137"/>
      <c r="E113" s="2145"/>
      <c r="F113" s="2147"/>
      <c r="G113" s="2145"/>
      <c r="H113" s="2150"/>
      <c r="I113" s="2152"/>
      <c r="J113" s="2155"/>
      <c r="K113" s="2139"/>
      <c r="L113" s="2139"/>
      <c r="M113" s="2139"/>
      <c r="N113" s="2142"/>
      <c r="O113" s="2139"/>
      <c r="P113" s="1945"/>
      <c r="Q113" s="1949"/>
      <c r="R113" s="1949"/>
      <c r="S113" s="330"/>
      <c r="T113" s="330"/>
      <c r="U113" s="330"/>
      <c r="V113" s="330"/>
      <c r="W113" s="1950"/>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68">
        <v>0</v>
      </c>
    </row>
    <row s="1854" customFormat="1" customHeight="1" ht="17.25" hidden="1">
      <c r="A114" s="322"/>
      <c r="C114" s="321"/>
      <c r="D114" s="2137"/>
      <c r="E114" s="2145"/>
      <c r="F114" s="2147"/>
      <c r="G114" s="2145"/>
      <c r="H114" s="2150"/>
      <c r="I114" s="2152"/>
      <c r="J114" s="2155"/>
      <c r="K114" s="2139"/>
      <c r="L114" s="1949"/>
      <c r="M114" s="1949"/>
      <c r="N114" s="1949"/>
      <c r="O114" s="1949"/>
      <c r="P114" s="1949"/>
      <c r="Q114" s="1949"/>
      <c r="R114" s="1949"/>
      <c r="S114" s="330"/>
      <c r="T114" s="330"/>
      <c r="U114" s="330"/>
      <c r="V114" s="330"/>
      <c r="W114" s="195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68">
        <v>0</v>
      </c>
    </row>
    <row s="1854" customFormat="1" customHeight="1" ht="17.25" hidden="1">
      <c r="A115" s="322"/>
      <c r="C115" s="321"/>
      <c r="D115" s="2137"/>
      <c r="E115" s="2145"/>
      <c r="F115" s="2148"/>
      <c r="G115" s="2145"/>
      <c r="H115" s="1300"/>
      <c r="I115" s="1947"/>
      <c r="J115" s="1947"/>
      <c r="K115" s="1947"/>
      <c r="L115" s="1947"/>
      <c r="M115" s="1947"/>
      <c r="N115" s="1947"/>
      <c r="O115" s="1947"/>
      <c r="P115" s="1947"/>
      <c r="Q115" s="1947"/>
      <c r="R115" s="1947"/>
      <c r="S115" s="1302"/>
      <c r="T115" s="1302"/>
      <c r="U115" s="1302"/>
      <c r="V115" s="1302"/>
      <c r="W115" s="1948"/>
      <c r="X115" s="1267"/>
      <c r="Y115" s="1267"/>
      <c r="Z115" s="1267"/>
      <c r="AA115" s="1267"/>
      <c r="AB115" s="1267"/>
      <c r="AC115" s="1267"/>
      <c r="AD115" s="1267"/>
      <c r="AE115" s="1267"/>
      <c r="AF115" s="1267"/>
      <c r="AG115" s="1267"/>
      <c r="AH115" s="1267"/>
      <c r="AI115" s="1267"/>
      <c r="AJ115" s="1267"/>
      <c r="AK115" s="1267"/>
      <c r="AL115" s="1267"/>
      <c r="AM115" s="1267"/>
      <c r="AN115" s="1267"/>
      <c r="AO115" s="1267"/>
      <c r="AP115" s="1267"/>
      <c r="AQ115" s="1267"/>
      <c r="AR115" s="1468">
        <v>0</v>
      </c>
    </row>
    <row s="1854" customFormat="1" customHeight="1" ht="11.25" hidden="1">
      <c r="A116" s="278"/>
      <c r="B116" s="278"/>
      <c r="Y116" s="1260"/>
      <c r="Z116" s="1260"/>
      <c r="AA116" s="1260"/>
      <c r="AB116" s="1260"/>
      <c r="AC116" s="1260"/>
      <c r="AD116" s="1260"/>
      <c r="AE116" s="1260"/>
      <c r="AF116" s="1260"/>
      <c r="AG116" s="1260"/>
      <c r="AH116" s="1260"/>
      <c r="AI116" s="1260"/>
      <c r="AJ116" s="1260"/>
      <c r="AK116" s="1260"/>
      <c r="AL116" s="1260"/>
      <c r="AM116" s="1260"/>
      <c r="AN116" s="1260"/>
      <c r="AO116" s="1260"/>
      <c r="AP116" s="1260"/>
      <c r="AQ116" s="1260"/>
      <c r="AR116" s="1468">
        <v>0</v>
      </c>
    </row>
    <row s="1854" customFormat="1" customHeight="1" ht="17.25" hidden="1">
      <c r="A117" s="322"/>
      <c r="C117" s="210"/>
      <c r="D117" s="2136">
        <v>1</v>
      </c>
      <c r="E117" s="2144" t="s">
        <v>278</v>
      </c>
      <c r="F117" s="2146" t="s">
        <v>19</v>
      </c>
      <c r="G117" s="2144"/>
      <c r="H117" s="2149"/>
      <c r="I117" s="2151"/>
      <c r="J117" s="2153"/>
      <c r="K117" s="2138"/>
      <c r="L117" s="2138"/>
      <c r="M117" s="2138"/>
      <c r="N117" s="2140"/>
      <c r="O117" s="2138"/>
      <c r="P117" s="2138"/>
      <c r="Q117" s="2138"/>
      <c r="R117" s="2143"/>
      <c r="S117" s="2138"/>
      <c r="T117" s="1471"/>
      <c r="U117" s="1471"/>
      <c r="V117" s="1473"/>
      <c r="W117" s="1297"/>
      <c r="Y117" s="1268"/>
      <c r="Z117" s="1268"/>
      <c r="AA117" s="1268"/>
      <c r="AB117" s="1268"/>
      <c r="AC117" s="1268" t="s">
        <v>279</v>
      </c>
      <c r="AD117" s="1268" t="s">
        <v>280</v>
      </c>
      <c r="AE117" s="1268" t="s">
        <v>281</v>
      </c>
      <c r="AF117" s="1268" t="s">
        <v>282</v>
      </c>
      <c r="AG117" s="1268"/>
      <c r="AH117" s="1268" t="str">
        <f>IF($E$117=0,"",$E$117)</f>
        <v>Тариф на горячую воду (горячее водоснабжение)</v>
      </c>
      <c r="AI117" s="1268" t="str">
        <f>IF($G$117=0,"",$G$117)</f>
        <v/>
      </c>
      <c r="AJ117" s="1268" t="str">
        <f>IF($J$117=0,"",$J$117)</f>
        <v/>
      </c>
      <c r="AK117" s="1268" t="str">
        <f>IF($K$117="нет","без дифференциации",IF($N$117=0,"",$N$117))</f>
        <v/>
      </c>
      <c r="AL117" s="1268" t="str">
        <f>IF($O$117="нет","без дифференциации",IF($R$117=0,"",$R$117))</f>
        <v/>
      </c>
      <c r="AM117" s="1268" t="str">
        <f>IF($S$117="нет","без дифференциации",IF($V$117=0,"",$V$117))</f>
        <v/>
      </c>
      <c r="AN117" s="1268">
        <f>$I$117</f>
        <v>0</v>
      </c>
      <c r="AO117" s="1268" t="str">
        <f>$I$117&amp;"."&amp;$M$117</f>
        <v>.</v>
      </c>
      <c r="AP117" s="1268" t="str">
        <f>$I$117&amp;"."&amp;$M$117&amp;"."&amp;$Q$117</f>
        <v>..</v>
      </c>
      <c r="AQ117" s="1268" t="str">
        <f>$I$117&amp;"."&amp;$M$117&amp;"."&amp;$Q$117&amp;"."&amp;$U$117</f>
        <v>...</v>
      </c>
      <c r="AR117" s="1468">
        <v>0</v>
      </c>
    </row>
    <row s="1854" customFormat="1" customHeight="1" ht="17.25" hidden="1">
      <c r="A118" s="322"/>
      <c r="C118" s="321"/>
      <c r="D118" s="2136"/>
      <c r="E118" s="2144"/>
      <c r="F118" s="2147"/>
      <c r="G118" s="2144"/>
      <c r="H118" s="2150"/>
      <c r="I118" s="2152"/>
      <c r="J118" s="2154"/>
      <c r="K118" s="2139"/>
      <c r="L118" s="2139"/>
      <c r="M118" s="2139"/>
      <c r="N118" s="2141"/>
      <c r="O118" s="2139"/>
      <c r="P118" s="2139"/>
      <c r="Q118" s="2139"/>
      <c r="R118" s="2142"/>
      <c r="S118" s="2139"/>
      <c r="T118" s="1298"/>
      <c r="U118" s="1298"/>
      <c r="V118" s="1298"/>
      <c r="W118" s="1299"/>
      <c r="Y118" s="1260"/>
      <c r="Z118" s="1260"/>
      <c r="AA118" s="1260"/>
      <c r="AB118" s="1260"/>
      <c r="AC118" s="1260"/>
      <c r="AD118" s="1260"/>
      <c r="AE118" s="1260"/>
      <c r="AF118" s="1260"/>
      <c r="AG118" s="1260"/>
      <c r="AH118" s="1260"/>
      <c r="AI118" s="1260"/>
      <c r="AJ118" s="1260"/>
      <c r="AK118" s="1260"/>
      <c r="AL118" s="1260"/>
      <c r="AM118" s="1260"/>
      <c r="AN118" s="1260"/>
      <c r="AO118" s="1260"/>
      <c r="AP118" s="1260"/>
      <c r="AQ118" s="1260"/>
      <c r="AR118" s="1468">
        <v>0</v>
      </c>
    </row>
    <row s="1854" customFormat="1" customHeight="1" ht="17.25" hidden="1">
      <c r="A119" s="322"/>
      <c r="C119" s="210"/>
      <c r="D119" s="2136"/>
      <c r="E119" s="2144"/>
      <c r="F119" s="2147"/>
      <c r="G119" s="2144"/>
      <c r="H119" s="2150"/>
      <c r="I119" s="2152"/>
      <c r="J119" s="2155"/>
      <c r="K119" s="2139"/>
      <c r="L119" s="2139"/>
      <c r="M119" s="2139"/>
      <c r="N119" s="2142"/>
      <c r="O119" s="2139"/>
      <c r="P119" s="1472"/>
      <c r="Q119" s="1298"/>
      <c r="R119" s="1298"/>
      <c r="S119" s="330"/>
      <c r="T119" s="330"/>
      <c r="U119" s="330"/>
      <c r="V119" s="330"/>
      <c r="W119" s="1299"/>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8">
        <v>0</v>
      </c>
    </row>
    <row s="1854" customFormat="1" customHeight="1" ht="17.25" hidden="1">
      <c r="A120" s="322"/>
      <c r="C120" s="321"/>
      <c r="D120" s="2136"/>
      <c r="E120" s="2144"/>
      <c r="F120" s="2147"/>
      <c r="G120" s="2144"/>
      <c r="H120" s="2150"/>
      <c r="I120" s="2152"/>
      <c r="J120" s="2155"/>
      <c r="K120" s="2139"/>
      <c r="L120" s="1298"/>
      <c r="M120" s="1298"/>
      <c r="N120" s="1298"/>
      <c r="O120" s="1298"/>
      <c r="P120" s="1298"/>
      <c r="Q120" s="1298"/>
      <c r="R120" s="1298"/>
      <c r="S120" s="330"/>
      <c r="T120" s="330"/>
      <c r="U120" s="330"/>
      <c r="V120" s="330"/>
      <c r="W120" s="1299"/>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321"/>
      <c r="D121" s="2137"/>
      <c r="E121" s="2145"/>
      <c r="F121" s="2148"/>
      <c r="G121" s="2145"/>
      <c r="H121" s="1300"/>
      <c r="I121" s="1301"/>
      <c r="J121" s="1301"/>
      <c r="K121" s="1301"/>
      <c r="L121" s="1301"/>
      <c r="M121" s="1301"/>
      <c r="N121" s="1301"/>
      <c r="O121" s="1301"/>
      <c r="P121" s="1301"/>
      <c r="Q121" s="1301"/>
      <c r="R121" s="1301"/>
      <c r="S121" s="1302"/>
      <c r="T121" s="1302"/>
      <c r="U121" s="1302"/>
      <c r="V121" s="1302"/>
      <c r="W121" s="1303"/>
      <c r="Y121" s="1260"/>
      <c r="Z121" s="1260"/>
      <c r="AA121" s="1260"/>
      <c r="AB121" s="1260"/>
      <c r="AC121" s="1260"/>
      <c r="AD121" s="1260"/>
      <c r="AE121" s="1260"/>
      <c r="AF121" s="1260"/>
      <c r="AG121" s="1260"/>
      <c r="AH121" s="1260"/>
      <c r="AI121" s="1260"/>
      <c r="AJ121" s="1260"/>
      <c r="AK121" s="1260"/>
      <c r="AL121" s="1260"/>
      <c r="AM121" s="1260"/>
      <c r="AN121" s="1260"/>
      <c r="AO121" s="1260"/>
      <c r="AP121" s="1260"/>
      <c r="AQ121" s="1260"/>
      <c r="AR121" s="1468">
        <v>0</v>
      </c>
    </row>
    <row s="1854" customFormat="1" customHeight="1" ht="17.25" hidden="1">
      <c r="A122" s="322"/>
      <c r="C122" s="210"/>
      <c r="D122" s="2136">
        <v>2</v>
      </c>
      <c r="E122" s="2144" t="s">
        <v>283</v>
      </c>
      <c r="F122" s="2146" t="s">
        <v>19</v>
      </c>
      <c r="G122" s="2144"/>
      <c r="H122" s="2149"/>
      <c r="I122" s="2151"/>
      <c r="J122" s="2153"/>
      <c r="K122" s="2138"/>
      <c r="L122" s="2138"/>
      <c r="M122" s="2138"/>
      <c r="N122" s="2140"/>
      <c r="O122" s="2138"/>
      <c r="P122" s="2138"/>
      <c r="Q122" s="2138"/>
      <c r="R122" s="2143"/>
      <c r="S122" s="2138"/>
      <c r="T122" s="1471"/>
      <c r="U122" s="1471"/>
      <c r="V122" s="1473"/>
      <c r="W122" s="1297"/>
      <c r="X122" s="1268"/>
      <c r="Y122" s="1268"/>
      <c r="Z122" s="1268"/>
      <c r="AA122" s="1268"/>
      <c r="AB122" s="1268"/>
      <c r="AC122" s="1268" t="s">
        <v>284</v>
      </c>
      <c r="AD122" s="1268" t="s">
        <v>285</v>
      </c>
      <c r="AE122" s="1268" t="s">
        <v>286</v>
      </c>
      <c r="AF122" s="1268" t="s">
        <v>287</v>
      </c>
      <c r="AG122" s="1268"/>
      <c r="AH122" s="1268" t="str">
        <f>IF($E$122=0,"",$E$122)</f>
        <v>Тариф на транспортировку горячей воды</v>
      </c>
      <c r="AI122" s="1268" t="str">
        <f>IF($G$122=0,"",$G$122)</f>
        <v/>
      </c>
      <c r="AJ122" s="1268" t="str">
        <f>IF($J$122=0,"",$J$122)</f>
        <v/>
      </c>
      <c r="AK122" s="1268" t="str">
        <f>IF($K$122="нет","без дифференциации",IF($N$122=0,"",$N$122))</f>
        <v/>
      </c>
      <c r="AL122" s="1268" t="str">
        <f>IF($O$122="нет","без дифференциации",IF($R$122=0,"",$R$122))</f>
        <v/>
      </c>
      <c r="AM122" s="1268" t="str">
        <f>IF($S$122="нет","без дифференциации",IF($V$122=0,"",$V$122))</f>
        <v/>
      </c>
      <c r="AN122" s="1773">
        <f>$I$122</f>
        <v>0</v>
      </c>
      <c r="AO122" s="1268" t="str">
        <f>$I$122&amp;"."&amp;$M$122</f>
        <v>.</v>
      </c>
      <c r="AP122" s="1260" t="str">
        <f>$I$122&amp;"."&amp;$M$122&amp;"."&amp;$Q$122</f>
        <v>..</v>
      </c>
      <c r="AQ122" s="1260" t="str">
        <f>$I$122&amp;"."&amp;$M$122&amp;"."&amp;$Q$122&amp;"."&amp;$U$122</f>
        <v>...</v>
      </c>
      <c r="AR122" s="1468">
        <v>0</v>
      </c>
    </row>
    <row s="1854" customFormat="1" customHeight="1" ht="17.25" hidden="1">
      <c r="A123" s="322"/>
      <c r="C123" s="321"/>
      <c r="D123" s="2136"/>
      <c r="E123" s="2144"/>
      <c r="F123" s="2147"/>
      <c r="G123" s="2144"/>
      <c r="H123" s="2150"/>
      <c r="I123" s="2152"/>
      <c r="J123" s="2154"/>
      <c r="K123" s="2139"/>
      <c r="L123" s="2139"/>
      <c r="M123" s="2139"/>
      <c r="N123" s="2141"/>
      <c r="O123" s="2139"/>
      <c r="P123" s="2139"/>
      <c r="Q123" s="2139"/>
      <c r="R123" s="2142"/>
      <c r="S123" s="2139"/>
      <c r="T123" s="1298"/>
      <c r="U123" s="1298"/>
      <c r="V123" s="1298"/>
      <c r="W123" s="1299"/>
      <c r="X123" s="1260"/>
      <c r="Y123" s="1260"/>
      <c r="Z123" s="1260"/>
      <c r="AA123" s="1260"/>
      <c r="AB123" s="1260"/>
      <c r="AC123" s="1260"/>
      <c r="AD123" s="1260"/>
      <c r="AE123" s="1260"/>
      <c r="AF123" s="1260"/>
      <c r="AG123" s="1260"/>
      <c r="AH123" s="1260"/>
      <c r="AI123" s="1260"/>
      <c r="AJ123" s="1260"/>
      <c r="AK123" s="1260"/>
      <c r="AL123" s="1260"/>
      <c r="AM123" s="1260"/>
      <c r="AN123" s="1260"/>
      <c r="AO123" s="1260"/>
      <c r="AP123" s="1260"/>
      <c r="AQ123" s="1260"/>
      <c r="AR123" s="1468">
        <v>0</v>
      </c>
    </row>
    <row s="1854" customFormat="1" customHeight="1" ht="17.25" hidden="1">
      <c r="A124" s="322"/>
      <c r="C124" s="321"/>
      <c r="D124" s="2137"/>
      <c r="E124" s="2145"/>
      <c r="F124" s="2147"/>
      <c r="G124" s="2145"/>
      <c r="H124" s="2150"/>
      <c r="I124" s="2152"/>
      <c r="J124" s="2155"/>
      <c r="K124" s="2139"/>
      <c r="L124" s="2139"/>
      <c r="M124" s="2139"/>
      <c r="N124" s="2142"/>
      <c r="O124" s="2139"/>
      <c r="P124" s="1472"/>
      <c r="Q124" s="1298"/>
      <c r="R124" s="1298"/>
      <c r="S124" s="330"/>
      <c r="T124" s="330"/>
      <c r="U124" s="330"/>
      <c r="V124" s="330"/>
      <c r="W124" s="1299"/>
      <c r="X124" s="1260"/>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7"/>
      <c r="G125" s="2145"/>
      <c r="H125" s="2150"/>
      <c r="I125" s="2152"/>
      <c r="J125" s="2155"/>
      <c r="K125" s="2139"/>
      <c r="L125" s="1298"/>
      <c r="M125" s="1298"/>
      <c r="N125" s="1298"/>
      <c r="O125" s="1298"/>
      <c r="P125" s="1298"/>
      <c r="Q125" s="1298"/>
      <c r="R125" s="1298"/>
      <c r="S125" s="330"/>
      <c r="T125" s="330"/>
      <c r="U125" s="330"/>
      <c r="V125" s="330"/>
      <c r="W125" s="1299"/>
      <c r="X125" s="1260"/>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321"/>
      <c r="D126" s="2137"/>
      <c r="E126" s="2145"/>
      <c r="F126" s="2148"/>
      <c r="G126" s="2145"/>
      <c r="H126" s="1300"/>
      <c r="I126" s="1301"/>
      <c r="J126" s="1301"/>
      <c r="K126" s="1301"/>
      <c r="L126" s="1301"/>
      <c r="M126" s="1301"/>
      <c r="N126" s="1301"/>
      <c r="O126" s="1301"/>
      <c r="P126" s="1301"/>
      <c r="Q126" s="1301"/>
      <c r="R126" s="1301"/>
      <c r="S126" s="1302"/>
      <c r="T126" s="1302"/>
      <c r="U126" s="1302"/>
      <c r="V126" s="1302"/>
      <c r="W126" s="1303"/>
      <c r="X126" s="1260"/>
      <c r="Y126" s="1260"/>
      <c r="Z126" s="1260"/>
      <c r="AA126" s="1260"/>
      <c r="AB126" s="1260"/>
      <c r="AC126" s="1260"/>
      <c r="AD126" s="1260"/>
      <c r="AE126" s="1260"/>
      <c r="AF126" s="1260"/>
      <c r="AG126" s="1260"/>
      <c r="AH126" s="1260"/>
      <c r="AI126" s="1260"/>
      <c r="AJ126" s="1260"/>
      <c r="AK126" s="1260"/>
      <c r="AL126" s="1260"/>
      <c r="AM126" s="1260"/>
      <c r="AN126" s="1260"/>
      <c r="AO126" s="1260"/>
      <c r="AP126" s="1260"/>
      <c r="AQ126" s="1260"/>
      <c r="AR126" s="1468">
        <v>0</v>
      </c>
    </row>
    <row s="1854" customFormat="1" customHeight="1" ht="17.25" hidden="1">
      <c r="A127" s="322"/>
      <c r="C127" s="210"/>
      <c r="D127" s="2136">
        <v>3</v>
      </c>
      <c r="E127" s="2144" t="s">
        <v>288</v>
      </c>
      <c r="F127" s="2146" t="s">
        <v>19</v>
      </c>
      <c r="G127" s="2144"/>
      <c r="H127" s="2149"/>
      <c r="I127" s="2151"/>
      <c r="J127" s="2153"/>
      <c r="K127" s="2138"/>
      <c r="L127" s="2138"/>
      <c r="M127" s="2138"/>
      <c r="N127" s="2140"/>
      <c r="O127" s="2138"/>
      <c r="P127" s="2138"/>
      <c r="Q127" s="2138"/>
      <c r="R127" s="2143"/>
      <c r="S127" s="2138"/>
      <c r="T127" s="1944"/>
      <c r="U127" s="1944"/>
      <c r="V127" s="1946"/>
      <c r="W127" s="1297"/>
      <c r="X127" s="1268"/>
      <c r="Y127" s="1268"/>
      <c r="Z127" s="1268"/>
      <c r="AA127" s="1268"/>
      <c r="AB127" s="1268"/>
      <c r="AC127" s="1268" t="s">
        <v>289</v>
      </c>
      <c r="AD127" s="1268" t="s">
        <v>290</v>
      </c>
      <c r="AE127" s="1268" t="s">
        <v>291</v>
      </c>
      <c r="AF127" s="1268" t="s">
        <v>292</v>
      </c>
      <c r="AG127" s="1268"/>
      <c r="AH127" s="1268" t="str">
        <f>IF($E$127=0,"",$E$127)</f>
        <v>Тариф на подключение (технологическое присоединение) к централизованной системе горячего водоснабжения</v>
      </c>
      <c r="AI127" s="1268" t="str">
        <f>IF($G$127=0,"",$G$127)</f>
        <v/>
      </c>
      <c r="AJ127" s="1268" t="str">
        <f>IF($J$127=0,"",$J$127)</f>
        <v/>
      </c>
      <c r="AK127" s="1268" t="str">
        <f>IF($K$127="нет","без дифференциации",IF($N$127=0,"",$N$127))</f>
        <v/>
      </c>
      <c r="AL127" s="1268" t="str">
        <f>IF($O$127="нет","без дифференциации",IF($R$127=0,"",$R$127))</f>
        <v/>
      </c>
      <c r="AM127" s="1268" t="str">
        <f>IF($S$127="нет","без дифференциации",IF($V$127=0,"",$V$127))</f>
        <v/>
      </c>
      <c r="AN127" s="1773">
        <f>$I$127</f>
        <v>0</v>
      </c>
      <c r="AO127" s="1268" t="str">
        <f>$I$127&amp;"."&amp;$M$127</f>
        <v>.</v>
      </c>
      <c r="AP127" s="1267" t="str">
        <f>$I$127&amp;"."&amp;$M$127&amp;"."&amp;$Q$127</f>
        <v>..</v>
      </c>
      <c r="AQ127" s="1267" t="str">
        <f>$I$127&amp;"."&amp;$M$127&amp;"."&amp;$Q$127&amp;"."&amp;$U$127</f>
        <v>...</v>
      </c>
      <c r="AR127" s="1468">
        <v>0</v>
      </c>
    </row>
    <row s="1854" customFormat="1" customHeight="1" ht="17.25" hidden="1">
      <c r="A128" s="322"/>
      <c r="C128" s="321"/>
      <c r="D128" s="2136"/>
      <c r="E128" s="2144"/>
      <c r="F128" s="2147"/>
      <c r="G128" s="2144"/>
      <c r="H128" s="2150"/>
      <c r="I128" s="2152"/>
      <c r="J128" s="2154"/>
      <c r="K128" s="2139"/>
      <c r="L128" s="2139"/>
      <c r="M128" s="2139"/>
      <c r="N128" s="2141"/>
      <c r="O128" s="2139"/>
      <c r="P128" s="2139"/>
      <c r="Q128" s="2139"/>
      <c r="R128" s="2142"/>
      <c r="S128" s="2139"/>
      <c r="T128" s="1949"/>
      <c r="U128" s="1949"/>
      <c r="V128" s="1949"/>
      <c r="W128" s="1950"/>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68">
        <v>0</v>
      </c>
    </row>
    <row s="1854" customFormat="1" customHeight="1" ht="17.25" hidden="1">
      <c r="A129" s="322"/>
      <c r="C129" s="321"/>
      <c r="D129" s="2137"/>
      <c r="E129" s="2145"/>
      <c r="F129" s="2147"/>
      <c r="G129" s="2145"/>
      <c r="H129" s="2150"/>
      <c r="I129" s="2152"/>
      <c r="J129" s="2155"/>
      <c r="K129" s="2139"/>
      <c r="L129" s="2139"/>
      <c r="M129" s="2139"/>
      <c r="N129" s="2142"/>
      <c r="O129" s="2139"/>
      <c r="P129" s="1945"/>
      <c r="Q129" s="1949"/>
      <c r="R129" s="1949"/>
      <c r="S129" s="330"/>
      <c r="T129" s="330"/>
      <c r="U129" s="330"/>
      <c r="V129" s="330"/>
      <c r="W129" s="1950"/>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68">
        <v>0</v>
      </c>
    </row>
    <row s="1854" customFormat="1" customHeight="1" ht="17.25" hidden="1">
      <c r="A130" s="322"/>
      <c r="C130" s="321"/>
      <c r="D130" s="2137"/>
      <c r="E130" s="2145"/>
      <c r="F130" s="2147"/>
      <c r="G130" s="2145"/>
      <c r="H130" s="2150"/>
      <c r="I130" s="2152"/>
      <c r="J130" s="2155"/>
      <c r="K130" s="2139"/>
      <c r="L130" s="1949"/>
      <c r="M130" s="1949"/>
      <c r="N130" s="1949"/>
      <c r="O130" s="1949"/>
      <c r="P130" s="1949"/>
      <c r="Q130" s="1949"/>
      <c r="R130" s="1949"/>
      <c r="S130" s="330"/>
      <c r="T130" s="330"/>
      <c r="U130" s="330"/>
      <c r="V130" s="330"/>
      <c r="W130" s="195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68">
        <v>0</v>
      </c>
    </row>
    <row s="1854" customFormat="1" customHeight="1" ht="17.25" hidden="1">
      <c r="A131" s="322"/>
      <c r="C131" s="321"/>
      <c r="D131" s="2137"/>
      <c r="E131" s="2145"/>
      <c r="F131" s="2148"/>
      <c r="G131" s="2145"/>
      <c r="H131" s="1300"/>
      <c r="I131" s="1947"/>
      <c r="J131" s="1947"/>
      <c r="K131" s="1947"/>
      <c r="L131" s="1947"/>
      <c r="M131" s="1947"/>
      <c r="N131" s="1947"/>
      <c r="O131" s="1947"/>
      <c r="P131" s="1947"/>
      <c r="Q131" s="1947"/>
      <c r="R131" s="1947"/>
      <c r="S131" s="1302"/>
      <c r="T131" s="1302"/>
      <c r="U131" s="1302"/>
      <c r="V131" s="1302"/>
      <c r="W131" s="1948"/>
      <c r="X131" s="1267"/>
      <c r="Y131" s="1267"/>
      <c r="Z131" s="1267"/>
      <c r="AA131" s="1267"/>
      <c r="AB131" s="1267"/>
      <c r="AC131" s="1267"/>
      <c r="AD131" s="1267"/>
      <c r="AE131" s="1267"/>
      <c r="AF131" s="1267"/>
      <c r="AG131" s="1267"/>
      <c r="AH131" s="1267"/>
      <c r="AI131" s="1267"/>
      <c r="AJ131" s="1267"/>
      <c r="AK131" s="1267"/>
      <c r="AL131" s="1267"/>
      <c r="AM131" s="1267"/>
      <c r="AN131" s="1267"/>
      <c r="AO131" s="1267"/>
      <c r="AP131" s="1267"/>
      <c r="AQ131" s="1267"/>
      <c r="AR131" s="1468">
        <v>0</v>
      </c>
    </row>
    <row s="1854" customFormat="1" customHeight="1" ht="11.25" hidden="1">
      <c r="A132" s="278"/>
      <c r="B132" s="278"/>
      <c r="Y132" s="1260"/>
      <c r="Z132" s="1260"/>
      <c r="AA132" s="1260"/>
      <c r="AB132" s="1260"/>
      <c r="AC132" s="1260"/>
      <c r="AD132" s="1260"/>
      <c r="AE132" s="1260"/>
      <c r="AF132" s="1260"/>
      <c r="AG132" s="1260"/>
      <c r="AH132" s="1260"/>
      <c r="AI132" s="1260"/>
      <c r="AJ132" s="1260"/>
      <c r="AK132" s="1260"/>
      <c r="AL132" s="1260"/>
      <c r="AM132" s="1260"/>
      <c r="AN132" s="1260"/>
      <c r="AO132" s="1260"/>
      <c r="AP132" s="1260"/>
      <c r="AQ132" s="1260"/>
      <c r="AR132" s="1468">
        <v>0</v>
      </c>
    </row>
    <row s="1854" customFormat="1" customHeight="1" ht="17.25" hidden="1">
      <c r="A133" s="322"/>
      <c r="C133" s="210"/>
      <c r="D133" s="2136">
        <v>1</v>
      </c>
      <c r="E133" s="2144" t="s">
        <v>293</v>
      </c>
      <c r="F133" s="2146" t="s">
        <v>19</v>
      </c>
      <c r="G133" s="2144"/>
      <c r="H133" s="2149"/>
      <c r="I133" s="2151"/>
      <c r="J133" s="2153"/>
      <c r="K133" s="2138"/>
      <c r="L133" s="2138"/>
      <c r="M133" s="2138"/>
      <c r="N133" s="2140"/>
      <c r="O133" s="2138"/>
      <c r="P133" s="2138"/>
      <c r="Q133" s="2138"/>
      <c r="R133" s="2143"/>
      <c r="S133" s="2138"/>
      <c r="T133" s="1471"/>
      <c r="U133" s="1471"/>
      <c r="V133" s="1473"/>
      <c r="W133" s="1297"/>
      <c r="Y133" s="1268"/>
      <c r="Z133" s="1268"/>
      <c r="AA133" s="1268"/>
      <c r="AB133" s="1268"/>
      <c r="AC133" s="1268" t="s">
        <v>294</v>
      </c>
      <c r="AD133" s="1268" t="s">
        <v>295</v>
      </c>
      <c r="AE133" s="1268" t="s">
        <v>296</v>
      </c>
      <c r="AF133" s="1268" t="s">
        <v>297</v>
      </c>
      <c r="AG133" s="1268"/>
      <c r="AH133" s="1268" t="str">
        <f>IF($E$133=0,"",$E$133)</f>
        <v>Тариф на водоотведение</v>
      </c>
      <c r="AI133" s="1268" t="str">
        <f>IF($G$133=0,"",$G$133)</f>
        <v/>
      </c>
      <c r="AJ133" s="1268" t="str">
        <f>IF($J$133=0,"",$J$133)</f>
        <v/>
      </c>
      <c r="AK133" s="1268" t="str">
        <f>IF($K$133="нет","без дифференциации",IF($N$133=0,"",$N$133))</f>
        <v/>
      </c>
      <c r="AL133" s="1268" t="str">
        <f>IF($O$133="нет","без дифференциации",IF($R$133=0,"",$R$133))</f>
        <v/>
      </c>
      <c r="AM133" s="1268" t="str">
        <f>IF($S$133="нет","без дифференциации",IF($V$133=0,"",$V$133))</f>
        <v/>
      </c>
      <c r="AN133" s="1268">
        <f>$I$133</f>
        <v>0</v>
      </c>
      <c r="AO133" s="1268" t="str">
        <f>$I$133&amp;"."&amp;$M$133</f>
        <v>.</v>
      </c>
      <c r="AP133" s="1268" t="str">
        <f>$I$133&amp;"."&amp;$M$133&amp;"."&amp;$Q$133</f>
        <v>..</v>
      </c>
      <c r="AQ133" s="1268" t="str">
        <f>$I$133&amp;"."&amp;$M$133&amp;"."&amp;$Q$133&amp;"."&amp;$U$133</f>
        <v>...</v>
      </c>
      <c r="AR133" s="1468">
        <v>0</v>
      </c>
    </row>
    <row s="1854" customFormat="1" customHeight="1" ht="17.25" hidden="1">
      <c r="A134" s="322"/>
      <c r="C134" s="321"/>
      <c r="D134" s="2136"/>
      <c r="E134" s="2144"/>
      <c r="F134" s="2147"/>
      <c r="G134" s="2144"/>
      <c r="H134" s="2150"/>
      <c r="I134" s="2152"/>
      <c r="J134" s="2154"/>
      <c r="K134" s="2139"/>
      <c r="L134" s="2139"/>
      <c r="M134" s="2139"/>
      <c r="N134" s="2141"/>
      <c r="O134" s="2139"/>
      <c r="P134" s="2139"/>
      <c r="Q134" s="2139"/>
      <c r="R134" s="2142"/>
      <c r="S134" s="2139"/>
      <c r="T134" s="1298"/>
      <c r="U134" s="1298"/>
      <c r="V134" s="1298"/>
      <c r="W134" s="1299"/>
      <c r="Y134" s="1260"/>
      <c r="Z134" s="1260"/>
      <c r="AA134" s="1260"/>
      <c r="AB134" s="1260"/>
      <c r="AC134" s="1260"/>
      <c r="AD134" s="1260"/>
      <c r="AE134" s="1260"/>
      <c r="AF134" s="1260"/>
      <c r="AG134" s="1260"/>
      <c r="AH134" s="1260"/>
      <c r="AI134" s="1260"/>
      <c r="AJ134" s="1260"/>
      <c r="AK134" s="1260"/>
      <c r="AL134" s="1260"/>
      <c r="AM134" s="1260"/>
      <c r="AN134" s="1260"/>
      <c r="AO134" s="1260"/>
      <c r="AP134" s="1260"/>
      <c r="AQ134" s="1260"/>
      <c r="AR134" s="1468">
        <v>0</v>
      </c>
    </row>
    <row s="1854" customFormat="1" customHeight="1" ht="17.25" hidden="1">
      <c r="A135" s="322"/>
      <c r="C135" s="210"/>
      <c r="D135" s="2136"/>
      <c r="E135" s="2144"/>
      <c r="F135" s="2147"/>
      <c r="G135" s="2144"/>
      <c r="H135" s="2150"/>
      <c r="I135" s="2152"/>
      <c r="J135" s="2155"/>
      <c r="K135" s="2139"/>
      <c r="L135" s="2139"/>
      <c r="M135" s="2139"/>
      <c r="N135" s="2142"/>
      <c r="O135" s="2139"/>
      <c r="P135" s="1472"/>
      <c r="Q135" s="1298"/>
      <c r="R135" s="1298"/>
      <c r="S135" s="330"/>
      <c r="T135" s="330"/>
      <c r="U135" s="330"/>
      <c r="V135" s="330"/>
      <c r="W135" s="1299"/>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8">
        <v>0</v>
      </c>
    </row>
    <row s="1854" customFormat="1" customHeight="1" ht="17.25" hidden="1">
      <c r="A136" s="322"/>
      <c r="C136" s="321"/>
      <c r="D136" s="2136"/>
      <c r="E136" s="2144"/>
      <c r="F136" s="2147"/>
      <c r="G136" s="2144"/>
      <c r="H136" s="2150"/>
      <c r="I136" s="2152"/>
      <c r="J136" s="2155"/>
      <c r="K136" s="2139"/>
      <c r="L136" s="1298"/>
      <c r="M136" s="1298"/>
      <c r="N136" s="1298"/>
      <c r="O136" s="1298"/>
      <c r="P136" s="1298"/>
      <c r="Q136" s="1298"/>
      <c r="R136" s="1298"/>
      <c r="S136" s="330"/>
      <c r="T136" s="330"/>
      <c r="U136" s="330"/>
      <c r="V136" s="330"/>
      <c r="W136" s="1299"/>
      <c r="Y136" s="1260"/>
      <c r="Z136" s="1260"/>
      <c r="AA136" s="1260"/>
      <c r="AB136" s="1260"/>
      <c r="AC136" s="1260"/>
      <c r="AD136" s="1260"/>
      <c r="AE136" s="1260"/>
      <c r="AF136" s="1260"/>
      <c r="AG136" s="1260"/>
      <c r="AH136" s="1260"/>
      <c r="AI136" s="1260"/>
      <c r="AJ136" s="1260"/>
      <c r="AK136" s="1260"/>
      <c r="AL136" s="1260"/>
      <c r="AM136" s="1260"/>
      <c r="AN136" s="1260"/>
      <c r="AO136" s="1260"/>
      <c r="AP136" s="1260"/>
      <c r="AQ136" s="1260"/>
      <c r="AR136" s="1468">
        <v>0</v>
      </c>
    </row>
    <row s="1854" customFormat="1" customHeight="1" ht="17.25" hidden="1">
      <c r="A137" s="322"/>
      <c r="C137" s="321"/>
      <c r="D137" s="2137"/>
      <c r="E137" s="2145"/>
      <c r="F137" s="2148"/>
      <c r="G137" s="2145"/>
      <c r="H137" s="1300"/>
      <c r="I137" s="1301"/>
      <c r="J137" s="1301"/>
      <c r="K137" s="1301"/>
      <c r="L137" s="1301"/>
      <c r="M137" s="1301"/>
      <c r="N137" s="1301"/>
      <c r="O137" s="1301"/>
      <c r="P137" s="1301"/>
      <c r="Q137" s="1301"/>
      <c r="R137" s="1301"/>
      <c r="S137" s="1302"/>
      <c r="T137" s="1302"/>
      <c r="U137" s="1302"/>
      <c r="V137" s="1302"/>
      <c r="W137" s="1303"/>
      <c r="Y137" s="1260"/>
      <c r="Z137" s="1260"/>
      <c r="AA137" s="1260"/>
      <c r="AB137" s="1260"/>
      <c r="AC137" s="1260"/>
      <c r="AD137" s="1260"/>
      <c r="AE137" s="1260"/>
      <c r="AF137" s="1260"/>
      <c r="AG137" s="1260"/>
      <c r="AH137" s="1260"/>
      <c r="AI137" s="1260"/>
      <c r="AJ137" s="1260"/>
      <c r="AK137" s="1260"/>
      <c r="AL137" s="1260"/>
      <c r="AM137" s="1260"/>
      <c r="AN137" s="1260"/>
      <c r="AO137" s="1260"/>
      <c r="AP137" s="1260"/>
      <c r="AQ137" s="1260"/>
      <c r="AR137" s="1468">
        <v>0</v>
      </c>
    </row>
    <row s="1854" customFormat="1" customHeight="1" ht="17.25" hidden="1">
      <c r="A138" s="322"/>
      <c r="C138" s="210"/>
      <c r="D138" s="2136">
        <v>2</v>
      </c>
      <c r="E138" s="2144" t="s">
        <v>298</v>
      </c>
      <c r="F138" s="2146" t="s">
        <v>19</v>
      </c>
      <c r="G138" s="2144"/>
      <c r="H138" s="2149"/>
      <c r="I138" s="2151"/>
      <c r="J138" s="2153"/>
      <c r="K138" s="2138"/>
      <c r="L138" s="2138"/>
      <c r="M138" s="2138"/>
      <c r="N138" s="2140"/>
      <c r="O138" s="2138"/>
      <c r="P138" s="2138"/>
      <c r="Q138" s="2138"/>
      <c r="R138" s="2143"/>
      <c r="S138" s="2138"/>
      <c r="T138" s="1471"/>
      <c r="U138" s="1471"/>
      <c r="V138" s="1473"/>
      <c r="W138" s="1297"/>
      <c r="X138" s="1268"/>
      <c r="Y138" s="1268"/>
      <c r="Z138" s="1268"/>
      <c r="AA138" s="1268"/>
      <c r="AB138" s="1268"/>
      <c r="AC138" s="1268" t="s">
        <v>299</v>
      </c>
      <c r="AD138" s="1268" t="s">
        <v>300</v>
      </c>
      <c r="AE138" s="1268" t="s">
        <v>301</v>
      </c>
      <c r="AF138" s="1268" t="s">
        <v>302</v>
      </c>
      <c r="AG138" s="1268"/>
      <c r="AH138" s="1268" t="str">
        <f>IF($E$138=0,"",$E$138)</f>
        <v>Тариф на транспортировку сточных вод</v>
      </c>
      <c r="AI138" s="1268" t="str">
        <f>IF($G$138=0,"",$G$138)</f>
        <v/>
      </c>
      <c r="AJ138" s="1268" t="str">
        <f>IF($J$138=0,"",$J$138)</f>
        <v/>
      </c>
      <c r="AK138" s="1268" t="str">
        <f>IF($K$138="нет","без дифференциации",IF($N$138=0,"",$N$138))</f>
        <v/>
      </c>
      <c r="AL138" s="1268" t="str">
        <f>IF($O$138="нет","без дифференциации",IF($R$138=0,"",$R$138))</f>
        <v/>
      </c>
      <c r="AM138" s="1268" t="str">
        <f>IF($S$138="нет","без дифференциации",IF($V$138=0,"",$V$138))</f>
        <v/>
      </c>
      <c r="AN138" s="1773">
        <f>$I$138</f>
        <v>0</v>
      </c>
      <c r="AO138" s="1268" t="str">
        <f>$I$138&amp;"."&amp;$M$138</f>
        <v>.</v>
      </c>
      <c r="AP138" s="1260" t="str">
        <f>$I$138&amp;"."&amp;$M$138&amp;"."&amp;$Q$138</f>
        <v>..</v>
      </c>
      <c r="AQ138" s="1260" t="str">
        <f>$I$138&amp;"."&amp;$M$138&amp;"."&amp;$Q$138&amp;"."&amp;$U$138</f>
        <v>...</v>
      </c>
      <c r="AR138" s="1468">
        <v>0</v>
      </c>
    </row>
    <row s="1854" customFormat="1" customHeight="1" ht="17.25" hidden="1">
      <c r="A139" s="322"/>
      <c r="C139" s="321"/>
      <c r="D139" s="2136"/>
      <c r="E139" s="2144"/>
      <c r="F139" s="2147"/>
      <c r="G139" s="2144"/>
      <c r="H139" s="2150"/>
      <c r="I139" s="2152"/>
      <c r="J139" s="2154"/>
      <c r="K139" s="2139"/>
      <c r="L139" s="2139"/>
      <c r="M139" s="2139"/>
      <c r="N139" s="2141"/>
      <c r="O139" s="2139"/>
      <c r="P139" s="2139"/>
      <c r="Q139" s="2139"/>
      <c r="R139" s="2142"/>
      <c r="S139" s="2139"/>
      <c r="T139" s="1298"/>
      <c r="U139" s="1298"/>
      <c r="V139" s="1298"/>
      <c r="W139" s="1299"/>
      <c r="X139" s="1260"/>
      <c r="Y139" s="1260"/>
      <c r="Z139" s="1260"/>
      <c r="AA139" s="1260"/>
      <c r="AB139" s="1260"/>
      <c r="AC139" s="1260"/>
      <c r="AD139" s="1260"/>
      <c r="AE139" s="1260"/>
      <c r="AF139" s="1260"/>
      <c r="AG139" s="1260"/>
      <c r="AH139" s="1260"/>
      <c r="AI139" s="1260"/>
      <c r="AJ139" s="1260"/>
      <c r="AK139" s="1260"/>
      <c r="AL139" s="1260"/>
      <c r="AM139" s="1260"/>
      <c r="AN139" s="1260"/>
      <c r="AO139" s="1260"/>
      <c r="AP139" s="1260"/>
      <c r="AQ139" s="1260"/>
      <c r="AR139" s="1468">
        <v>0</v>
      </c>
    </row>
    <row s="1854" customFormat="1" customHeight="1" ht="17.25" hidden="1">
      <c r="A140" s="322"/>
      <c r="C140" s="321"/>
      <c r="D140" s="2137"/>
      <c r="E140" s="2145"/>
      <c r="F140" s="2147"/>
      <c r="G140" s="2145"/>
      <c r="H140" s="2150"/>
      <c r="I140" s="2152"/>
      <c r="J140" s="2155"/>
      <c r="K140" s="2139"/>
      <c r="L140" s="2139"/>
      <c r="M140" s="2139"/>
      <c r="N140" s="2142"/>
      <c r="O140" s="2139"/>
      <c r="P140" s="1472"/>
      <c r="Q140" s="1298"/>
      <c r="R140" s="1298"/>
      <c r="S140" s="330"/>
      <c r="T140" s="330"/>
      <c r="U140" s="330"/>
      <c r="V140" s="330"/>
      <c r="W140" s="1299"/>
      <c r="X140" s="1260"/>
      <c r="Y140" s="1260"/>
      <c r="Z140" s="1260"/>
      <c r="AA140" s="1260"/>
      <c r="AB140" s="1260"/>
      <c r="AC140" s="1260"/>
      <c r="AD140" s="1260"/>
      <c r="AE140" s="1260"/>
      <c r="AF140" s="1260"/>
      <c r="AG140" s="1260"/>
      <c r="AH140" s="1260"/>
      <c r="AI140" s="1260"/>
      <c r="AJ140" s="1260"/>
      <c r="AK140" s="1260"/>
      <c r="AL140" s="1260"/>
      <c r="AM140" s="1260"/>
      <c r="AN140" s="1260"/>
      <c r="AO140" s="1260"/>
      <c r="AP140" s="1260"/>
      <c r="AQ140" s="1260"/>
      <c r="AR140" s="1468">
        <v>0</v>
      </c>
    </row>
    <row s="1854" customFormat="1" customHeight="1" ht="17.25" hidden="1">
      <c r="A141" s="322"/>
      <c r="C141" s="321"/>
      <c r="D141" s="2137"/>
      <c r="E141" s="2145"/>
      <c r="F141" s="2147"/>
      <c r="G141" s="2145"/>
      <c r="H141" s="2150"/>
      <c r="I141" s="2152"/>
      <c r="J141" s="2155"/>
      <c r="K141" s="2139"/>
      <c r="L141" s="1298"/>
      <c r="M141" s="1298"/>
      <c r="N141" s="1298"/>
      <c r="O141" s="1298"/>
      <c r="P141" s="1298"/>
      <c r="Q141" s="1298"/>
      <c r="R141" s="1298"/>
      <c r="S141" s="330"/>
      <c r="T141" s="330"/>
      <c r="U141" s="330"/>
      <c r="V141" s="330"/>
      <c r="W141" s="1299"/>
      <c r="X141" s="1260"/>
      <c r="Y141" s="1260"/>
      <c r="Z141" s="1260"/>
      <c r="AA141" s="1260"/>
      <c r="AB141" s="1260"/>
      <c r="AC141" s="1260"/>
      <c r="AD141" s="1260"/>
      <c r="AE141" s="1260"/>
      <c r="AF141" s="1260"/>
      <c r="AG141" s="1260"/>
      <c r="AH141" s="1260"/>
      <c r="AI141" s="1260"/>
      <c r="AJ141" s="1260"/>
      <c r="AK141" s="1260"/>
      <c r="AL141" s="1260"/>
      <c r="AM141" s="1260"/>
      <c r="AN141" s="1260"/>
      <c r="AO141" s="1260"/>
      <c r="AP141" s="1260"/>
      <c r="AQ141" s="1260"/>
      <c r="AR141" s="1468">
        <v>0</v>
      </c>
    </row>
    <row s="1854" customFormat="1" customHeight="1" ht="17.25" hidden="1">
      <c r="A142" s="322"/>
      <c r="C142" s="321"/>
      <c r="D142" s="2137"/>
      <c r="E142" s="2145"/>
      <c r="F142" s="2148"/>
      <c r="G142" s="2145"/>
      <c r="H142" s="1300"/>
      <c r="I142" s="1301"/>
      <c r="J142" s="1301"/>
      <c r="K142" s="1301"/>
      <c r="L142" s="1301"/>
      <c r="M142" s="1301"/>
      <c r="N142" s="1301"/>
      <c r="O142" s="1301"/>
      <c r="P142" s="1301"/>
      <c r="Q142" s="1301"/>
      <c r="R142" s="1301"/>
      <c r="S142" s="1302"/>
      <c r="T142" s="1302"/>
      <c r="U142" s="1302"/>
      <c r="V142" s="1302"/>
      <c r="W142" s="1303"/>
      <c r="X142" s="1260"/>
      <c r="Y142" s="1260"/>
      <c r="Z142" s="1260"/>
      <c r="AA142" s="1260"/>
      <c r="AB142" s="1260"/>
      <c r="AC142" s="1260"/>
      <c r="AD142" s="1260"/>
      <c r="AE142" s="1260"/>
      <c r="AF142" s="1260"/>
      <c r="AG142" s="1260"/>
      <c r="AH142" s="1260"/>
      <c r="AI142" s="1260"/>
      <c r="AJ142" s="1260"/>
      <c r="AK142" s="1260"/>
      <c r="AL142" s="1260"/>
      <c r="AM142" s="1260"/>
      <c r="AN142" s="1260"/>
      <c r="AO142" s="1260"/>
      <c r="AP142" s="1260"/>
      <c r="AQ142" s="1260"/>
      <c r="AR142" s="1468">
        <v>0</v>
      </c>
    </row>
    <row s="1854" customFormat="1" customHeight="1" ht="17.25" hidden="1">
      <c r="A143" s="322"/>
      <c r="C143" s="210"/>
      <c r="D143" s="2136">
        <v>3</v>
      </c>
      <c r="E143" s="2144" t="s">
        <v>303</v>
      </c>
      <c r="F143" s="2146" t="s">
        <v>19</v>
      </c>
      <c r="G143" s="2144"/>
      <c r="H143" s="2149"/>
      <c r="I143" s="2151"/>
      <c r="J143" s="2153"/>
      <c r="K143" s="2138"/>
      <c r="L143" s="2138"/>
      <c r="M143" s="2138"/>
      <c r="N143" s="2140"/>
      <c r="O143" s="2138"/>
      <c r="P143" s="2138"/>
      <c r="Q143" s="2138"/>
      <c r="R143" s="2143"/>
      <c r="S143" s="2138"/>
      <c r="T143" s="1944"/>
      <c r="U143" s="1944"/>
      <c r="V143" s="1946"/>
      <c r="W143" s="1297"/>
      <c r="X143" s="1268"/>
      <c r="Y143" s="1268"/>
      <c r="Z143" s="1268"/>
      <c r="AA143" s="1268"/>
      <c r="AB143" s="1268"/>
      <c r="AC143" s="1268" t="s">
        <v>304</v>
      </c>
      <c r="AD143" s="1268" t="s">
        <v>305</v>
      </c>
      <c r="AE143" s="1268" t="s">
        <v>306</v>
      </c>
      <c r="AF143" s="1268" t="s">
        <v>307</v>
      </c>
      <c r="AG143" s="1268"/>
      <c r="AH143" s="1268" t="str">
        <f>IF($E$143=0,"",$E$143)</f>
        <v>Тариф на подключение (технологическое присоединение) к централизованной системе водоотведения</v>
      </c>
      <c r="AI143" s="1268" t="str">
        <f>IF($G$143=0,"",$G$143)</f>
        <v/>
      </c>
      <c r="AJ143" s="1268" t="str">
        <f>IF($J$143=0,"",$J$143)</f>
        <v/>
      </c>
      <c r="AK143" s="1268" t="str">
        <f>IF($K$143="нет","без дифференциации",IF($N$143=0,"",$N$143))</f>
        <v/>
      </c>
      <c r="AL143" s="1268" t="str">
        <f>IF($O$143="нет","без дифференциации",IF($R$143=0,"",$R$143))</f>
        <v/>
      </c>
      <c r="AM143" s="1268" t="str">
        <f>IF($S$143="нет","без дифференциации",IF($V$143=0,"",$V$143))</f>
        <v/>
      </c>
      <c r="AN143" s="1773">
        <f>$I$143</f>
        <v>0</v>
      </c>
      <c r="AO143" s="1268" t="str">
        <f>$I$143&amp;"."&amp;$M$143</f>
        <v>.</v>
      </c>
      <c r="AP143" s="1267" t="str">
        <f>$I$143&amp;"."&amp;$M$143&amp;"."&amp;$Q$143</f>
        <v>..</v>
      </c>
      <c r="AQ143" s="1267" t="str">
        <f>$I$143&amp;"."&amp;$M$143&amp;"."&amp;$Q$143&amp;"."&amp;$U$143</f>
        <v>...</v>
      </c>
      <c r="AR143" s="1468">
        <v>0</v>
      </c>
    </row>
    <row s="1854" customFormat="1" customHeight="1" ht="17.25" hidden="1">
      <c r="A144" s="322"/>
      <c r="C144" s="321"/>
      <c r="D144" s="2136"/>
      <c r="E144" s="2144"/>
      <c r="F144" s="2147"/>
      <c r="G144" s="2144"/>
      <c r="H144" s="2150"/>
      <c r="I144" s="2152"/>
      <c r="J144" s="2154"/>
      <c r="K144" s="2139"/>
      <c r="L144" s="2139"/>
      <c r="M144" s="2139"/>
      <c r="N144" s="2141"/>
      <c r="O144" s="2139"/>
      <c r="P144" s="2139"/>
      <c r="Q144" s="2139"/>
      <c r="R144" s="2142"/>
      <c r="S144" s="2139"/>
      <c r="T144" s="1949"/>
      <c r="U144" s="1949"/>
      <c r="V144" s="1949"/>
      <c r="W144" s="1950"/>
      <c r="X144" s="1267"/>
      <c r="Y144" s="1267"/>
      <c r="Z144" s="1267"/>
      <c r="AA144" s="1267"/>
      <c r="AB144" s="1267"/>
      <c r="AC144" s="1267"/>
      <c r="AD144" s="1267"/>
      <c r="AE144" s="1267"/>
      <c r="AF144" s="1267"/>
      <c r="AG144" s="1267"/>
      <c r="AH144" s="1267"/>
      <c r="AI144" s="1267"/>
      <c r="AJ144" s="1267"/>
      <c r="AK144" s="1267"/>
      <c r="AL144" s="1267"/>
      <c r="AM144" s="1267"/>
      <c r="AN144" s="1267"/>
      <c r="AO144" s="1267"/>
      <c r="AP144" s="1267"/>
      <c r="AQ144" s="1267"/>
      <c r="AR144" s="1468">
        <v>0</v>
      </c>
    </row>
    <row s="1854" customFormat="1" customHeight="1" ht="17.25" hidden="1">
      <c r="A145" s="322"/>
      <c r="C145" s="321"/>
      <c r="D145" s="2137"/>
      <c r="E145" s="2145"/>
      <c r="F145" s="2147"/>
      <c r="G145" s="2145"/>
      <c r="H145" s="2150"/>
      <c r="I145" s="2152"/>
      <c r="J145" s="2155"/>
      <c r="K145" s="2139"/>
      <c r="L145" s="2139"/>
      <c r="M145" s="2139"/>
      <c r="N145" s="2142"/>
      <c r="O145" s="2139"/>
      <c r="P145" s="1945"/>
      <c r="Q145" s="1949"/>
      <c r="R145" s="1949"/>
      <c r="S145" s="330"/>
      <c r="T145" s="330"/>
      <c r="U145" s="330"/>
      <c r="V145" s="330"/>
      <c r="W145" s="1950"/>
      <c r="X145" s="1267"/>
      <c r="Y145" s="1267"/>
      <c r="Z145" s="1267"/>
      <c r="AA145" s="1267"/>
      <c r="AB145" s="1267"/>
      <c r="AC145" s="1267"/>
      <c r="AD145" s="1267"/>
      <c r="AE145" s="1267"/>
      <c r="AF145" s="1267"/>
      <c r="AG145" s="1267"/>
      <c r="AH145" s="1267"/>
      <c r="AI145" s="1267"/>
      <c r="AJ145" s="1267"/>
      <c r="AK145" s="1267"/>
      <c r="AL145" s="1267"/>
      <c r="AM145" s="1267"/>
      <c r="AN145" s="1267"/>
      <c r="AO145" s="1267"/>
      <c r="AP145" s="1267"/>
      <c r="AQ145" s="1267"/>
      <c r="AR145" s="1468">
        <v>0</v>
      </c>
    </row>
    <row s="1854" customFormat="1" customHeight="1" ht="17.25" hidden="1">
      <c r="A146" s="322"/>
      <c r="C146" s="321"/>
      <c r="D146" s="2137"/>
      <c r="E146" s="2145"/>
      <c r="F146" s="2147"/>
      <c r="G146" s="2145"/>
      <c r="H146" s="2150"/>
      <c r="I146" s="2152"/>
      <c r="J146" s="2155"/>
      <c r="K146" s="2139"/>
      <c r="L146" s="1949"/>
      <c r="M146" s="1949"/>
      <c r="N146" s="1949"/>
      <c r="O146" s="1949"/>
      <c r="P146" s="1949"/>
      <c r="Q146" s="1949"/>
      <c r="R146" s="1949"/>
      <c r="S146" s="330"/>
      <c r="T146" s="330"/>
      <c r="U146" s="330"/>
      <c r="V146" s="330"/>
      <c r="W146" s="1950"/>
      <c r="X146" s="1267"/>
      <c r="Y146" s="1267"/>
      <c r="Z146" s="1267"/>
      <c r="AA146" s="1267"/>
      <c r="AB146" s="1267"/>
      <c r="AC146" s="1267"/>
      <c r="AD146" s="1267"/>
      <c r="AE146" s="1267"/>
      <c r="AF146" s="1267"/>
      <c r="AG146" s="1267"/>
      <c r="AH146" s="1267"/>
      <c r="AI146" s="1267"/>
      <c r="AJ146" s="1267"/>
      <c r="AK146" s="1267"/>
      <c r="AL146" s="1267"/>
      <c r="AM146" s="1267"/>
      <c r="AN146" s="1267"/>
      <c r="AO146" s="1267"/>
      <c r="AP146" s="1267"/>
      <c r="AQ146" s="1267"/>
      <c r="AR146" s="1468">
        <v>0</v>
      </c>
    </row>
    <row s="1854" customFormat="1" customHeight="1" ht="17.25" hidden="1">
      <c r="A147" s="322"/>
      <c r="C147" s="321"/>
      <c r="D147" s="2137"/>
      <c r="E147" s="2145"/>
      <c r="F147" s="2148"/>
      <c r="G147" s="2145"/>
      <c r="H147" s="1300"/>
      <c r="I147" s="1947"/>
      <c r="J147" s="1947"/>
      <c r="K147" s="1947"/>
      <c r="L147" s="1947"/>
      <c r="M147" s="1947"/>
      <c r="N147" s="1947"/>
      <c r="O147" s="1947"/>
      <c r="P147" s="1947"/>
      <c r="Q147" s="1947"/>
      <c r="R147" s="1947"/>
      <c r="S147" s="1302"/>
      <c r="T147" s="1302"/>
      <c r="U147" s="1302"/>
      <c r="V147" s="1302"/>
      <c r="W147" s="1948"/>
      <c r="X147" s="1267"/>
      <c r="Y147" s="1267"/>
      <c r="Z147" s="1267"/>
      <c r="AA147" s="1267"/>
      <c r="AB147" s="1267"/>
      <c r="AC147" s="1267"/>
      <c r="AD147" s="1267"/>
      <c r="AE147" s="1267"/>
      <c r="AF147" s="1267"/>
      <c r="AG147" s="1267"/>
      <c r="AH147" s="1267"/>
      <c r="AI147" s="1267"/>
      <c r="AJ147" s="1267"/>
      <c r="AK147" s="1267"/>
      <c r="AL147" s="1267"/>
      <c r="AM147" s="1267"/>
      <c r="AN147" s="1267"/>
      <c r="AO147" s="1267"/>
      <c r="AP147" s="1267"/>
      <c r="AQ147" s="1267"/>
      <c r="AR147" s="1468">
        <v>0</v>
      </c>
    </row>
    <row customHeight="1" ht="11.549999999999999">
      <c r="AR148" s="105">
        <v>11</v>
      </c>
    </row>
    <row customHeight="1" ht="11.549999999999999">
      <c r="AR149" s="105">
        <v>11</v>
      </c>
    </row>
    <row customHeight="1" ht="11.549999999999999">
      <c r="AR150" s="105">
        <v>11</v>
      </c>
    </row>
    <row customHeight="1" ht="11.549999999999999">
      <c r="E151" s="1351"/>
      <c r="AR151" s="105">
        <v>11</v>
      </c>
    </row>
    <row customHeight="1" ht="11.549999999999999">
      <c r="E152" s="1351"/>
      <c r="AR152" s="105">
        <v>11</v>
      </c>
    </row>
    <row customHeight="1" ht="11.549999999999999">
      <c r="E153" s="1351"/>
      <c r="AR153" s="105">
        <v>11</v>
      </c>
    </row>
    <row customHeight="1" ht="11.549999999999999">
      <c r="E154" s="1351"/>
      <c r="AR154" s="105">
        <v>11</v>
      </c>
    </row>
    <row customHeight="1" ht="11.549999999999999">
      <c r="E155" s="1351"/>
      <c r="AR155" s="105">
        <v>11</v>
      </c>
    </row>
    <row customHeight="1" ht="11.549999999999999">
      <c r="E156" s="1351"/>
      <c r="AR156" s="105">
        <v>11</v>
      </c>
    </row>
    <row customHeight="1" ht="11.549999999999999">
      <c r="E157" s="1351"/>
      <c r="AR157" s="105">
        <v>11</v>
      </c>
    </row>
    <row customHeight="1" ht="11.25" hidden="1">
      <c r="A158" s="154" t="s">
        <v>86</v>
      </c>
      <c r="B158" s="154">
        <v>0</v>
      </c>
      <c r="C158" s="105">
        <v>3</v>
      </c>
      <c r="D158" s="105">
        <v>6</v>
      </c>
      <c r="E158" s="105">
        <v>42</v>
      </c>
      <c r="F158" s="1284">
        <v>14</v>
      </c>
      <c r="G158" s="105">
        <v>42</v>
      </c>
      <c r="H158" s="105">
        <v>3</v>
      </c>
      <c r="I158" s="105">
        <v>5</v>
      </c>
      <c r="J158" s="105">
        <v>47</v>
      </c>
      <c r="K158" s="105">
        <v>3</v>
      </c>
      <c r="L158" s="105">
        <v>3</v>
      </c>
      <c r="M158" s="105">
        <v>5</v>
      </c>
      <c r="N158" s="105">
        <v>28</v>
      </c>
      <c r="O158" s="105">
        <v>3</v>
      </c>
      <c r="P158" s="105">
        <v>3</v>
      </c>
      <c r="Q158" s="105">
        <v>5</v>
      </c>
      <c r="R158" s="105">
        <v>34</v>
      </c>
      <c r="S158" s="283">
        <v>0</v>
      </c>
      <c r="T158" s="283">
        <v>0</v>
      </c>
      <c r="U158" s="283">
        <v>0</v>
      </c>
      <c r="V158" s="283">
        <v>0</v>
      </c>
      <c r="W158" s="105">
        <v>30</v>
      </c>
      <c r="X158" s="105">
        <v>3</v>
      </c>
      <c r="Y158" s="1260">
        <v>0</v>
      </c>
      <c r="Z158" s="1260">
        <v>0</v>
      </c>
      <c r="AA158" s="1260">
        <v>0</v>
      </c>
      <c r="AB158" s="1260">
        <v>0</v>
      </c>
      <c r="AC158" s="1260">
        <v>0</v>
      </c>
      <c r="AD158" s="1260">
        <v>0</v>
      </c>
      <c r="AE158" s="1260">
        <v>0</v>
      </c>
      <c r="AF158" s="1260">
        <v>0</v>
      </c>
      <c r="AG158" s="1260">
        <v>0</v>
      </c>
      <c r="AH158" s="1260">
        <v>0</v>
      </c>
      <c r="AI158" s="1260">
        <v>0</v>
      </c>
      <c r="AJ158" s="1260">
        <v>0</v>
      </c>
      <c r="AK158" s="1260">
        <v>0</v>
      </c>
      <c r="AL158" s="1260">
        <v>0</v>
      </c>
      <c r="AM158" s="1260">
        <v>0</v>
      </c>
      <c r="AN158" s="1260">
        <v>0</v>
      </c>
      <c r="AO158" s="1260">
        <v>0</v>
      </c>
      <c r="AP158" s="1260">
        <v>0</v>
      </c>
      <c r="AQ158" s="1260">
        <v>0</v>
      </c>
      <c r="AR158" s="105">
        <v>11</v>
      </c>
    </row>
  </sheetData>
  <sheetProtection formatColumns="0" formatRows="0" autoFilter="0" sort="0" insertRows="0" insertColumns="1" deleteRows="0" deleteColumns="0"/>
  <mergeCells count="403">
    <mergeCell ref="R23:R24"/>
    <mergeCell ref="S23:S24"/>
    <mergeCell ref="G23:G27"/>
    <mergeCell ref="H23:H26"/>
    <mergeCell ref="I23:I26"/>
    <mergeCell ref="J23:J26"/>
    <mergeCell ref="K23:K26"/>
    <mergeCell ref="L23:L25"/>
    <mergeCell ref="M23:M25"/>
    <mergeCell ref="N23:N25"/>
    <mergeCell ref="O23:O25"/>
    <mergeCell ref="M143:M145"/>
    <mergeCell ref="N143:N145"/>
    <mergeCell ref="O143:O145"/>
    <mergeCell ref="P143:P144"/>
    <mergeCell ref="Q143:Q144"/>
    <mergeCell ref="R143:R144"/>
    <mergeCell ref="S143:S144"/>
    <mergeCell ref="D143:D147"/>
    <mergeCell ref="E143:E147"/>
    <mergeCell ref="F143:F147"/>
    <mergeCell ref="G143:G147"/>
    <mergeCell ref="H143:H146"/>
    <mergeCell ref="I143:I146"/>
    <mergeCell ref="J143:J146"/>
    <mergeCell ref="K143:K146"/>
    <mergeCell ref="L143:L145"/>
    <mergeCell ref="N111:N113"/>
    <mergeCell ref="O111:O113"/>
    <mergeCell ref="P111:P112"/>
    <mergeCell ref="Q111:Q112"/>
    <mergeCell ref="R111:R112"/>
    <mergeCell ref="S111:S112"/>
    <mergeCell ref="D127:D131"/>
    <mergeCell ref="E127:E131"/>
    <mergeCell ref="F127:F131"/>
    <mergeCell ref="G127:G131"/>
    <mergeCell ref="H127:H130"/>
    <mergeCell ref="I127:I130"/>
    <mergeCell ref="J127:J130"/>
    <mergeCell ref="K127:K130"/>
    <mergeCell ref="L127:L129"/>
    <mergeCell ref="M127:M129"/>
    <mergeCell ref="N127:N129"/>
    <mergeCell ref="O127:O129"/>
    <mergeCell ref="P127:P128"/>
    <mergeCell ref="Q127:Q128"/>
    <mergeCell ref="R127:R128"/>
    <mergeCell ref="S127:S128"/>
    <mergeCell ref="D111:D115"/>
    <mergeCell ref="E111:E115"/>
    <mergeCell ref="F111:F115"/>
    <mergeCell ref="G111:G115"/>
    <mergeCell ref="H111:H114"/>
    <mergeCell ref="I111:I114"/>
    <mergeCell ref="J111:J114"/>
    <mergeCell ref="K111:K114"/>
    <mergeCell ref="L111:L113"/>
    <mergeCell ref="S138:S139"/>
    <mergeCell ref="D138:D142"/>
    <mergeCell ref="E138:E142"/>
    <mergeCell ref="F138:F142"/>
    <mergeCell ref="G138:G142"/>
    <mergeCell ref="H138:H141"/>
    <mergeCell ref="I138:I141"/>
    <mergeCell ref="J138:J141"/>
    <mergeCell ref="K138:K141"/>
    <mergeCell ref="L138:L140"/>
    <mergeCell ref="H133:H136"/>
    <mergeCell ref="I133:I136"/>
    <mergeCell ref="J133:J136"/>
    <mergeCell ref="K133:K136"/>
    <mergeCell ref="L133:L135"/>
    <mergeCell ref="M133:M135"/>
    <mergeCell ref="N133:N135"/>
    <mergeCell ref="M138:M140"/>
    <mergeCell ref="N138:N140"/>
    <mergeCell ref="O138:O140"/>
    <mergeCell ref="P133:P134"/>
    <mergeCell ref="Q133:Q134"/>
    <mergeCell ref="R133:R134"/>
    <mergeCell ref="P138:P139"/>
    <mergeCell ref="Q138:Q139"/>
    <mergeCell ref="R138:R139"/>
    <mergeCell ref="S133:S134"/>
    <mergeCell ref="D133:D137"/>
    <mergeCell ref="E133:E137"/>
    <mergeCell ref="F133:F137"/>
    <mergeCell ref="G133:G137"/>
    <mergeCell ref="M122:M124"/>
    <mergeCell ref="N122:N124"/>
    <mergeCell ref="O122:O124"/>
    <mergeCell ref="P122:P123"/>
    <mergeCell ref="Q122:Q123"/>
    <mergeCell ref="R122:R123"/>
    <mergeCell ref="S122:S123"/>
    <mergeCell ref="D122:D126"/>
    <mergeCell ref="E122:E126"/>
    <mergeCell ref="F122:F126"/>
    <mergeCell ref="G122:G126"/>
    <mergeCell ref="H122:H125"/>
    <mergeCell ref="I122:I125"/>
    <mergeCell ref="J122:J125"/>
    <mergeCell ref="K122:K125"/>
    <mergeCell ref="L122:L124"/>
    <mergeCell ref="O133:O135"/>
    <mergeCell ref="R13:R14"/>
    <mergeCell ref="S13:S14"/>
    <mergeCell ref="M60:M62"/>
    <mergeCell ref="N60:N62"/>
    <mergeCell ref="O60:O62"/>
    <mergeCell ref="N50:N52"/>
    <mergeCell ref="D117:D121"/>
    <mergeCell ref="E117:E121"/>
    <mergeCell ref="F117:F121"/>
    <mergeCell ref="G117:G121"/>
    <mergeCell ref="H117:H120"/>
    <mergeCell ref="I117:I120"/>
    <mergeCell ref="J117:J120"/>
    <mergeCell ref="K117:K120"/>
    <mergeCell ref="L117:L119"/>
    <mergeCell ref="P65:P66"/>
    <mergeCell ref="Q65:Q66"/>
    <mergeCell ref="R65:R66"/>
    <mergeCell ref="S65:S66"/>
    <mergeCell ref="P60:P61"/>
    <mergeCell ref="Q60:Q61"/>
    <mergeCell ref="R60:R61"/>
    <mergeCell ref="S60:S61"/>
    <mergeCell ref="S28:S29"/>
    <mergeCell ref="S18:S19"/>
    <mergeCell ref="M117:M119"/>
    <mergeCell ref="N117:N119"/>
    <mergeCell ref="O117:O119"/>
    <mergeCell ref="P117:P118"/>
    <mergeCell ref="Q117:Q118"/>
    <mergeCell ref="R117:R118"/>
    <mergeCell ref="S117:S118"/>
    <mergeCell ref="O65:O67"/>
    <mergeCell ref="E89:W89"/>
    <mergeCell ref="E81:W81"/>
    <mergeCell ref="E82:W82"/>
    <mergeCell ref="E83:W83"/>
    <mergeCell ref="E84:W84"/>
    <mergeCell ref="E85:W85"/>
    <mergeCell ref="L91:L93"/>
    <mergeCell ref="M91:M93"/>
    <mergeCell ref="E87:W87"/>
    <mergeCell ref="E88:W88"/>
    <mergeCell ref="K101:K104"/>
    <mergeCell ref="E55:E59"/>
    <mergeCell ref="F55:F59"/>
    <mergeCell ref="H55:H58"/>
    <mergeCell ref="G55:G59"/>
    <mergeCell ref="G33:G49"/>
    <mergeCell ref="S50:S51"/>
    <mergeCell ref="S55:S56"/>
    <mergeCell ref="E50:E54"/>
    <mergeCell ref="F50:F54"/>
    <mergeCell ref="H50:H53"/>
    <mergeCell ref="P50:P51"/>
    <mergeCell ref="Q50:Q51"/>
    <mergeCell ref="R50:R51"/>
    <mergeCell ref="D50:D54"/>
    <mergeCell ref="D60:D64"/>
    <mergeCell ref="E60:E64"/>
    <mergeCell ref="F60:F64"/>
    <mergeCell ref="G60:G64"/>
    <mergeCell ref="H60:H63"/>
    <mergeCell ref="I60:I63"/>
    <mergeCell ref="J60:J63"/>
    <mergeCell ref="K60:K63"/>
    <mergeCell ref="L60:L62"/>
    <mergeCell ref="D33:D49"/>
    <mergeCell ref="E33:E49"/>
    <mergeCell ref="F33:F49"/>
    <mergeCell ref="P55:P56"/>
    <mergeCell ref="O50:O52"/>
    <mergeCell ref="Q55:Q56"/>
    <mergeCell ref="R55:R56"/>
    <mergeCell ref="O55:O57"/>
    <mergeCell ref="D65:D69"/>
    <mergeCell ref="E65:E69"/>
    <mergeCell ref="F65:F69"/>
    <mergeCell ref="H65:H68"/>
    <mergeCell ref="N55:N57"/>
    <mergeCell ref="G50:G54"/>
    <mergeCell ref="K50:K53"/>
    <mergeCell ref="G65:G69"/>
    <mergeCell ref="K65:K68"/>
    <mergeCell ref="N65:N67"/>
    <mergeCell ref="I65:I68"/>
    <mergeCell ref="J65:J68"/>
    <mergeCell ref="L65:L67"/>
    <mergeCell ref="M65:M67"/>
    <mergeCell ref="L55:L57"/>
    <mergeCell ref="M55:M57"/>
    <mergeCell ref="K55:K58"/>
    <mergeCell ref="D55:D59"/>
    <mergeCell ref="I55:I58"/>
    <mergeCell ref="J55:J58"/>
    <mergeCell ref="I50:I53"/>
    <mergeCell ref="J50:J53"/>
    <mergeCell ref="L50:L52"/>
    <mergeCell ref="M50:M52"/>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91:D95"/>
    <mergeCell ref="E91:E95"/>
    <mergeCell ref="D96:D100"/>
    <mergeCell ref="E96:E100"/>
    <mergeCell ref="F96:F100"/>
    <mergeCell ref="G96:G100"/>
    <mergeCell ref="H96:H99"/>
    <mergeCell ref="I96:I99"/>
    <mergeCell ref="J96:J99"/>
    <mergeCell ref="F91:F95"/>
    <mergeCell ref="G91:G95"/>
    <mergeCell ref="H91:H94"/>
    <mergeCell ref="I91:I94"/>
    <mergeCell ref="J91:J94"/>
    <mergeCell ref="K13:K16"/>
    <mergeCell ref="G18:G22"/>
    <mergeCell ref="K18:K21"/>
    <mergeCell ref="N28:N30"/>
    <mergeCell ref="L101:L103"/>
    <mergeCell ref="Q96:Q97"/>
    <mergeCell ref="R96:R97"/>
    <mergeCell ref="S96:S97"/>
    <mergeCell ref="K96:K99"/>
    <mergeCell ref="K91:K94"/>
    <mergeCell ref="N96:N98"/>
    <mergeCell ref="O96:O98"/>
    <mergeCell ref="P96:P97"/>
    <mergeCell ref="S101:S102"/>
    <mergeCell ref="N101:N103"/>
    <mergeCell ref="O101:O103"/>
    <mergeCell ref="P101:P102"/>
    <mergeCell ref="Q101:Q102"/>
    <mergeCell ref="R101:R102"/>
    <mergeCell ref="L96:L98"/>
    <mergeCell ref="N91:N93"/>
    <mergeCell ref="O91:O93"/>
    <mergeCell ref="P91:P92"/>
    <mergeCell ref="Q91:Q92"/>
    <mergeCell ref="R91:R92"/>
    <mergeCell ref="S91:S92"/>
    <mergeCell ref="M96:M98"/>
    <mergeCell ref="M106:M108"/>
    <mergeCell ref="N106:N108"/>
    <mergeCell ref="O106:O108"/>
    <mergeCell ref="P106:P107"/>
    <mergeCell ref="Q106:Q107"/>
    <mergeCell ref="R106:R107"/>
    <mergeCell ref="S106:S107"/>
    <mergeCell ref="D101:D105"/>
    <mergeCell ref="E101:E105"/>
    <mergeCell ref="M101:M103"/>
    <mergeCell ref="D106:D110"/>
    <mergeCell ref="E106:E110"/>
    <mergeCell ref="F106:F110"/>
    <mergeCell ref="G106:G110"/>
    <mergeCell ref="H106:H109"/>
    <mergeCell ref="I106:I109"/>
    <mergeCell ref="J106:J109"/>
    <mergeCell ref="K106:K109"/>
    <mergeCell ref="L106:L108"/>
    <mergeCell ref="F101:F105"/>
    <mergeCell ref="G101:G105"/>
    <mergeCell ref="H101:H104"/>
    <mergeCell ref="I101:I104"/>
    <mergeCell ref="J101:J104"/>
    <mergeCell ref="S75:S76"/>
    <mergeCell ref="E70:E74"/>
    <mergeCell ref="F70:F74"/>
    <mergeCell ref="G70:G74"/>
    <mergeCell ref="H70:H73"/>
    <mergeCell ref="I70:I73"/>
    <mergeCell ref="J70:J73"/>
    <mergeCell ref="K70:K73"/>
    <mergeCell ref="L70:L72"/>
    <mergeCell ref="D70:D74"/>
    <mergeCell ref="M111:M113"/>
    <mergeCell ref="M70:M72"/>
    <mergeCell ref="N70:N72"/>
    <mergeCell ref="O70:O72"/>
    <mergeCell ref="P70:P71"/>
    <mergeCell ref="Q70:Q71"/>
    <mergeCell ref="R70:R71"/>
    <mergeCell ref="S70:S71"/>
    <mergeCell ref="D75:D79"/>
    <mergeCell ref="E75:E79"/>
    <mergeCell ref="F75:F79"/>
    <mergeCell ref="G75:G79"/>
    <mergeCell ref="H75:H78"/>
    <mergeCell ref="I75:I78"/>
    <mergeCell ref="J75:J78"/>
    <mergeCell ref="K75:K78"/>
    <mergeCell ref="L75:L77"/>
    <mergeCell ref="M75:M77"/>
    <mergeCell ref="N75:N77"/>
    <mergeCell ref="O75:O77"/>
    <mergeCell ref="P75:P76"/>
    <mergeCell ref="Q75:Q76"/>
    <mergeCell ref="R75:R76"/>
    <mergeCell ref="O33:O36"/>
    <mergeCell ref="S33:S35"/>
    <mergeCell ref="P33:P35"/>
    <mergeCell ref="Q33:Q35"/>
    <mergeCell ref="R33:R35"/>
    <mergeCell ref="K33:K37"/>
    <mergeCell ref="M33:M36"/>
    <mergeCell ref="L33:L36"/>
    <mergeCell ref="N33:N36"/>
    <mergeCell ref="J33:J37"/>
    <mergeCell ref="H33:H37"/>
    <mergeCell ref="I33:I37"/>
    <mergeCell ref="H38:H42"/>
    <mergeCell ref="I38:I42"/>
    <mergeCell ref="J38:J42"/>
    <mergeCell ref="K38:K42"/>
    <mergeCell ref="L38:L41"/>
    <mergeCell ref="M38:M41"/>
    <mergeCell ref="N38:N41"/>
    <mergeCell ref="S38:S40"/>
    <mergeCell ref="O38:O41"/>
    <mergeCell ref="P38:P40"/>
    <mergeCell ref="Q38:Q40"/>
    <mergeCell ref="R38:R40"/>
    <mergeCell ref="H43:H48"/>
    <mergeCell ref="I43:I48"/>
    <mergeCell ref="J43:J48"/>
    <mergeCell ref="K43:K48"/>
    <mergeCell ref="L43:L47"/>
    <mergeCell ref="M43:M47"/>
    <mergeCell ref="N43:N47"/>
    <mergeCell ref="S43:S46"/>
    <mergeCell ref="O43:O47"/>
    <mergeCell ref="P43:P46"/>
    <mergeCell ref="Q43:Q46"/>
    <mergeCell ref="R43:R46"/>
  </mergeCells>
  <dataValidations count="84">
    <dataValidation type="textLength" operator="lessThanOrEqual" allowBlank="1" showInputMessage="1" showErrorMessage="1" errorTitle="Ошибка" error="Допускается ввод не более 900 символов!" sqref="W45">
      <formula1>900</formula1>
    </dataValidation>
    <dataValidation type="textLength" operator="lessThanOrEqual" allowBlank="1" showInputMessage="1" showErrorMessage="1" errorTitle="Ошибка" error="Допускается ввод не более 900 символов!" sqref="V45">
      <formula1>900</formula1>
    </dataValidation>
    <dataValidation type="textLength" operator="lessThanOrEqual" allowBlank="1" showInputMessage="1" showErrorMessage="1" errorTitle="Ошибка" error="Допускается ввод не более 900 символов!" sqref="R45">
      <formula1>900</formula1>
    </dataValidation>
    <dataValidation type="textLength" operator="lessThanOrEqual" allowBlank="1" showInputMessage="1" showErrorMessage="1" errorTitle="Ошибка" error="Допускается ввод не более 900 символов!" sqref="J45">
      <formula1>900</formula1>
    </dataValidation>
    <dataValidation allowBlank="1" showInputMessage="1" showErrorMessage="1" prompt="Выберите виды деятельности, выполнив двойной щелчок левой кнопки мыши по ячейке." sqref="G45"/>
    <dataValidation allowBlank="1" showInputMessage="1" showErrorMessage="1" prompt="Для выбора выполните двойной щелчок левой клавиши мыши по соответствующей ячейке." sqref="F45"/>
    <dataValidation type="textLength" operator="lessThanOrEqual" allowBlank="1" showInputMessage="1" showErrorMessage="1" errorTitle="Ошибка" error="Допускается ввод не более 900 символов!" sqref="W44">
      <formula1>900</formula1>
    </dataValidation>
    <dataValidation type="textLength" operator="lessThanOrEqual" allowBlank="1" showInputMessage="1" showErrorMessage="1" errorTitle="Ошибка" error="Допускается ввод не более 900 символов!" sqref="V44">
      <formula1>900</formula1>
    </dataValidation>
    <dataValidation type="textLength" operator="lessThanOrEqual" allowBlank="1" showInputMessage="1" showErrorMessage="1" errorTitle="Ошибка" error="Допускается ввод не более 900 символов!" sqref="R44">
      <formula1>900</formula1>
    </dataValidation>
    <dataValidation type="textLength" operator="lessThanOrEqual" allowBlank="1" showInputMessage="1" showErrorMessage="1" errorTitle="Ошибка" error="Допускается ввод не более 900 символов!" sqref="J44">
      <formula1>900</formula1>
    </dataValidation>
    <dataValidation allowBlank="1" showInputMessage="1" showErrorMessage="1" prompt="Выберите виды деятельности, выполнив двойной щелчок левой кнопки мыши по ячейке." sqref="G44"/>
    <dataValidation allowBlank="1" showInputMessage="1" showErrorMessage="1" prompt="Для выбора выполните двойной щелчок левой клавиши мыши по соответствующей ячейке." sqref="F44"/>
    <dataValidation type="textLength" operator="lessThanOrEqual" allowBlank="1" showInputMessage="1" showErrorMessage="1" errorTitle="Ошибка" error="Допускается ввод не более 900 символов!" sqref="W39">
      <formula1>900</formula1>
    </dataValidation>
    <dataValidation type="textLength" operator="lessThanOrEqual" allowBlank="1" showInputMessage="1" showErrorMessage="1" errorTitle="Ошибка" error="Допускается ввод не более 900 символов!" sqref="V39">
      <formula1>900</formula1>
    </dataValidation>
    <dataValidation type="textLength" operator="lessThanOrEqual" allowBlank="1" showInputMessage="1" showErrorMessage="1" errorTitle="Ошибка" error="Допускается ввод не более 900 символов!" sqref="R39">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Выберите виды деятельности, выполнив двойной щелчок левой кнопки мыши по ячейке." sqref="G39"/>
    <dataValidation allowBlank="1" showInputMessage="1" showErrorMessage="1" prompt="Для выбора выполните двойной щелчок левой клавиши мыши по соответствующей ячейке." sqref="F39"/>
    <dataValidation type="textLength" operator="lessThanOrEqual" allowBlank="1" showInputMessage="1" showErrorMessage="1" errorTitle="Ошибка" error="Допускается ввод не более 900 символов!" sqref="W34">
      <formula1>900</formula1>
    </dataValidation>
    <dataValidation type="textLength" operator="lessThanOrEqual" allowBlank="1" showInputMessage="1" showErrorMessage="1" errorTitle="Ошибка" error="Допускается ввод не более 900 символов!" sqref="V34">
      <formula1>900</formula1>
    </dataValidation>
    <dataValidation type="textLength" operator="lessThanOrEqual" allowBlank="1" showInputMessage="1" showErrorMessage="1" errorTitle="Ошибка" error="Допускается ввод не более 900 символов!" sqref="R34">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48"/>
    <dataValidation allowBlank="1" showInputMessage="1" showErrorMessage="1" prompt="Для выбора выполните двойной щелчок левой клавиши мыши по соответствующей ячейке." sqref="F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 allowBlank="1" showInputMessage="1" showErrorMessage="1" prompt="Выберите виды деятельности, выполнив двойной щелчок левой кнопки мыши по ячейке." sqref="G47"/>
    <dataValidation allowBlank="1" showInputMessage="1" showErrorMessage="1" prompt="Для выбора выполните двойной щелчок левой клавиши мыши по соответствующей ячейке." sqref="F47"/>
    <dataValidation allowBlank="1" showInputMessage="1" showErrorMessage="1" prompt="Для выбора выполните двойной щелчок левой клавиши мыши по соответствующей ячейке." sqref="S46"/>
    <dataValidation type="textLength" operator="lessThanOrEqual" allowBlank="1" showInputMessage="1" showErrorMessage="1" errorTitle="Ошибка" error="Допускается ввод не более 900 символов!" sqref="R4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type="textLength" operator="lessThanOrEqual" allowBlank="1" showInputMessage="1" showErrorMessage="1" errorTitle="Ошибка" error="Допускается ввод не более 900 символов!" sqref="J46">
      <formula1>900</formula1>
    </dataValidation>
    <dataValidation allowBlank="1" showInputMessage="1" showErrorMessage="1" prompt="Выберите виды деятельности, выполнив двойной щелчок левой кнопки мыши по ячейке." sqref="G46"/>
    <dataValidation allowBlank="1" showInputMessage="1" showErrorMessage="1" prompt="Для выбора выполните двойной щелчок левой клавиши мыши по соответствующей ячейке." sqref="F46"/>
    <dataValidation type="textLength" operator="lessThanOrEqual" allowBlank="1" showInputMessage="1" showErrorMessage="1" errorTitle="Ошибка" error="Допускается ввод не более 900 символов!" sqref="W43">
      <formula1>900</formula1>
    </dataValidation>
    <dataValidation type="textLength" operator="lessThanOrEqual" allowBlank="1" showInputMessage="1" showErrorMessage="1" errorTitle="Ошибка" error="Допускается ввод не более 900 символов!" sqref="V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O4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allowBlank="1" showInputMessage="1" showErrorMessage="1" prompt="Для выбора выполните двойной щелчок левой клавиши мыши по соответствующей ячейке." sqref="K43"/>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Выберите виды деятельности, выполнив двойной щелчок левой кнопки мыши по ячейке." sqref="G43"/>
    <dataValidation allowBlank="1" showInputMessage="1" showErrorMessage="1" prompt="Для выбора выполните двойной щелчок левой клавиши мыши по соответствующей ячейке." sqref="F43"/>
    <dataValidation allowBlank="1" showInputMessage="1" showErrorMessage="1" prompt="Выберите виды деятельности, выполнив двойной щелчок левой кнопки мыши по ячейке." sqref="G42"/>
    <dataValidation allowBlank="1" showInputMessage="1" showErrorMessage="1" prompt="Для выбора выполните двойной щелчок левой клавиши мыши по соответствующей ячейке." sqref="F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1"/>
    <dataValidation allowBlank="1" showInputMessage="1" showErrorMessage="1" prompt="Выберите виды деятельности, выполнив двойной щелчок левой кнопки мыши по ячейке." sqref="G41"/>
    <dataValidation allowBlank="1" showInputMessage="1" showErrorMessage="1" prompt="Для выбора выполните двойной щелчок левой клавиши мыши по соответствующей ячейке." sqref="F41"/>
    <dataValidation allowBlank="1" showInputMessage="1" showErrorMessage="1" prompt="Для выбора выполните двойной щелчок левой клавиши мыши по соответствующей ячейке." sqref="S40"/>
    <dataValidation type="textLength" operator="lessThanOrEqual" allowBlank="1" showInputMessage="1" showErrorMessage="1" errorTitle="Ошибка" error="Допускается ввод не более 900 символов!" sqref="R4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type="textLength" operator="lessThanOrEqual" allowBlank="1" showInputMessage="1" showErrorMessage="1" errorTitle="Ошибка" error="Допускается ввод не более 900 символов!" sqref="J40">
      <formula1>900</formula1>
    </dataValidation>
    <dataValidation allowBlank="1" showInputMessage="1" showErrorMessage="1" prompt="Выберите виды деятельности, выполнив двойной щелчок левой кнопки мыши по ячейке." sqref="G40"/>
    <dataValidation allowBlank="1" showInputMessage="1" showErrorMessage="1" prompt="Для выбора выполните двойной щелчок левой клавиши мыши по соответствующей ячейке." sqref="F40"/>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V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O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Для выбора выполните двойной щелчок левой клавиши мыши по соответствующей ячейке." sqref="K38"/>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Выберите виды деятельности, выполнив двойной щелчок левой кнопки мыши по ячейке." sqref="G38"/>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dataValidation allowBlank="1" showInputMessage="1" showErrorMessage="1" prompt="Для выбора выполните двойной щелчок левой клавиши мыши по соответствующей ячейке." sqref="S35"/>
    <dataValidation type="textLength" operator="lessThanOrEqual" allowBlank="1" showInputMessage="1" showErrorMessage="1" errorTitle="Ошибка" error="Допускается ввод не более 900 символов!" sqref="R3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type="textLength" operator="lessThanOrEqual" allowBlank="1" showInputMessage="1" showErrorMessage="1" errorTitle="Ошибка" error="Допускается ввод не более 900 символов!" sqref="J35">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17:G131 G133:G147 G91:G115 G13:G33 G35:G37 G49:G7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N62 N18:N20 N55:N57 N28:N30 N50:N52 N13:N15 N91:N93 N106:N108 N96:N98 N101:N103 N65:N67 N117:N119 N122:N124 N138:N140 N133:N135 N70:N72 N75:N77 N111:N113 N127:N129 N143:N145 N23:N25">
      <formula1>DESCRIPTION_TERRITORY</formula1>
    </dataValidation>
    <dataValidation type="textLength" operator="lessThanOrEqual" allowBlank="1" showInputMessage="1" showErrorMessage="1" errorTitle="Ошибка" error="Допускается ввод не более 900 символов!" sqref="J50:J51 J13:J14 J60:J61 R60:R61 V60:W60 J18:J19 J55:J56 J28:J29 R50:R51 R13:R14 R18:R19 R55:R56 R28:R29 V50:W50 V13:W13 V18:W18 V55:W55 V28:W28 J91:J92 R91:R92 V91:W91 J96:J97 R96:R97 V96:W96 J106:J107 R106:R107 V106:W106 J101:J102 R101:R102 V101:W101 J65:J66 R65:R66 V65:W65 J117:J118 R117:R118 V117:W117 J122:J123 R122:R123 V122:W122 J138:J139 R138:R139 V138:W138 J133:J134 R133:R134 V133:W133 J70:J71 R70:R71 V70:W70 J75:J76 R75:R76 V75:W75 J111:J112 R111:R112 V111:W111 J127:J128 R127:R128 V127:W127 J143:J144 R143:R144 V143:W143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50:K51 K13:K14 K60:K61 O60:O61 S60:S61 K18:K19 K55:K56 K28:K29 O50:O51 O18:O19 O55:O56 O28:O29 S50:S51 S18:S19 S55:S56 S28:S29 O13:O14 S13:S14 K91:K92 O91:O92 S91:S92 K96:K97 O96:O97 S96:S97 K106:K107 O106:O107 S106:S107 K101:K102 O101:O102 S65:S66 S101:S102 K65:K66 O65:O66 O143:O144 O117:O118 S117:S118 O122:O123 S122:S123 K117:K118 K122:K123 S111:S112 K138:K139 O138:O139 K133:K134 O133:O134 S138:S139 O127:O128 S133:S134 O70:O71 S70:S71 K70:K71 K75:K76 O75:O76 S75:S76 F91:F115 K111:K112 O111:O112 F117:F131 S127:S128 K127:K128 F133:F147 S143:S144 K143:K144 F13:F33 F35:F37 F49:F79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D27EB-3718-FD9C-46E8-802D246374C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1206</v>
      </c>
      <c r="E5" s="2238"/>
      <c r="F5" s="2238"/>
      <c r="G5" s="2238"/>
      <c r="H5" s="2238"/>
      <c r="I5" s="2238"/>
      <c r="J5" s="2238"/>
      <c r="V5" s="506">
        <v>63</v>
      </c>
    </row>
    <row customHeight="1" ht="15.75">
      <c r="C6" s="177"/>
      <c r="D6" s="2177" t="str">
        <f>IF(org=0,"Не определено",org)</f>
        <v>АО "Мурманэнергосбыт"</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121</v>
      </c>
      <c r="J8" s="753"/>
      <c r="K8" s="418"/>
      <c r="U8" s="676"/>
      <c r="V8" s="759">
        <v>1</v>
      </c>
    </row>
    <row customHeight="1" ht="15.75">
      <c r="C9" s="177"/>
      <c r="D9" s="712"/>
      <c r="E9" s="2368" t="s">
        <v>109</v>
      </c>
      <c r="F9" s="2369"/>
      <c r="G9" s="2396" t="str">
        <f>IF(G8="","",INDEX(DIFFERENTIATION_UNMERGE_VD,MATCH(G8,DIFFERENTIATION_ID_DIFF,0)))</f>
        <v/>
      </c>
      <c r="H9" s="2397"/>
      <c r="I9" s="2396">
        <f>IF(I8="","",INDEX(DIFFERENTIATION_UNMERGE_VD,MATCH(I8,DIFFERENTIATION_ID_DIFF,0)))</f>
        <v>0</v>
      </c>
      <c r="J9" s="2397"/>
      <c r="K9" s="2176" t="s">
        <v>330</v>
      </c>
      <c r="V9" s="506">
        <v>15</v>
      </c>
    </row>
    <row s="1636" customFormat="1" customHeight="1" ht="15.75">
      <c r="A10" s="760"/>
      <c r="C10" s="177"/>
      <c r="D10" s="712"/>
      <c r="E10" s="2368" t="s">
        <v>592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593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329</v>
      </c>
      <c r="E12" s="2371"/>
      <c r="F12" s="2371"/>
      <c r="G12" s="888"/>
      <c r="H12" s="888"/>
      <c r="I12" s="888"/>
      <c r="J12" s="888"/>
      <c r="K12" s="2200"/>
      <c r="U12" s="676"/>
      <c r="V12" s="759">
        <v>15</v>
      </c>
    </row>
    <row customHeight="1" ht="35.699999999999996">
      <c r="C13" s="177"/>
      <c r="D13" s="806" t="s">
        <v>92</v>
      </c>
      <c r="E13" s="808" t="s">
        <v>331</v>
      </c>
      <c r="F13" s="808" t="s">
        <v>594</v>
      </c>
      <c r="G13" s="809" t="s">
        <v>332</v>
      </c>
      <c r="H13" s="808" t="s">
        <v>419</v>
      </c>
      <c r="I13" s="809" t="s">
        <v>332</v>
      </c>
      <c r="J13" s="808" t="s">
        <v>419</v>
      </c>
      <c r="K13" s="2233"/>
      <c r="V13" s="506">
        <v>34</v>
      </c>
    </row>
    <row customHeight="1" ht="15" hidden="1">
      <c r="C14" s="177"/>
      <c r="D14" s="594" t="s">
        <v>113</v>
      </c>
      <c r="E14" s="594" t="s">
        <v>114</v>
      </c>
      <c r="F14" s="594" t="s">
        <v>94</v>
      </c>
      <c r="G14" s="660" t="str">
        <f>G1&amp;".1"</f>
        <v>4.1</v>
      </c>
      <c r="H14" s="660"/>
      <c r="I14" s="660" t="str">
        <f>I1&amp;".1"</f>
        <v>4.1</v>
      </c>
      <c r="J14" s="660"/>
      <c r="K14" s="290"/>
      <c r="V14" s="506">
        <v>0</v>
      </c>
    </row>
    <row customHeight="1" ht="22.5" hidden="1">
      <c r="A15" s="506"/>
      <c r="C15" s="527"/>
      <c r="D15" s="522">
        <v>1</v>
      </c>
      <c r="E15" s="678" t="s">
        <v>836</v>
      </c>
      <c r="F15" s="522" t="s">
        <v>837</v>
      </c>
      <c r="G15" s="679"/>
      <c r="H15" s="679"/>
      <c r="I15" s="679"/>
      <c r="J15" s="679"/>
      <c r="K15" s="290" t="s">
        <v>838</v>
      </c>
      <c r="V15" s="506">
        <v>0</v>
      </c>
    </row>
    <row customHeight="1" ht="22.5" hidden="1">
      <c r="A16" s="506"/>
      <c r="C16" s="527"/>
      <c r="D16" s="522">
        <v>2</v>
      </c>
      <c r="E16" s="280" t="s">
        <v>839</v>
      </c>
      <c r="F16" s="522" t="s">
        <v>840</v>
      </c>
      <c r="G16" s="679"/>
      <c r="H16" s="679"/>
      <c r="I16" s="679"/>
      <c r="J16" s="679"/>
      <c r="K16" s="290" t="s">
        <v>841</v>
      </c>
      <c r="V16" s="506">
        <v>0</v>
      </c>
    </row>
    <row customHeight="1" ht="123.75" hidden="1">
      <c r="A17" s="506"/>
      <c r="C17" s="527"/>
      <c r="D17" s="522">
        <v>3</v>
      </c>
      <c r="E17" s="280" t="s">
        <v>1207</v>
      </c>
      <c r="F17" s="522" t="s">
        <v>335</v>
      </c>
      <c r="G17" s="679"/>
      <c r="H17" s="679"/>
      <c r="I17" s="679"/>
      <c r="J17" s="679"/>
      <c r="K17" s="290" t="s">
        <v>1208</v>
      </c>
      <c r="V17" s="506">
        <v>0</v>
      </c>
    </row>
    <row customHeight="1" ht="48.29999999999999">
      <c r="A18" s="506"/>
      <c r="C18" s="527"/>
      <c r="D18" s="522">
        <v>3</v>
      </c>
      <c r="E18" s="280" t="s">
        <v>842</v>
      </c>
      <c r="F18" s="522" t="s">
        <v>335</v>
      </c>
      <c r="G18" s="810" t="s">
        <v>335</v>
      </c>
      <c r="H18" s="811" t="s">
        <v>335</v>
      </c>
      <c r="I18" s="522" t="s">
        <v>335</v>
      </c>
      <c r="J18" s="579" t="s">
        <v>335</v>
      </c>
      <c r="K18" s="290" t="s">
        <v>1209</v>
      </c>
      <c r="V18" s="506">
        <v>46</v>
      </c>
    </row>
    <row customHeight="1" ht="35.699999999999996">
      <c r="A19" s="506"/>
      <c r="C19" s="527"/>
      <c r="D19" s="540" t="s">
        <v>353</v>
      </c>
      <c r="E19" s="560" t="s">
        <v>844</v>
      </c>
      <c r="F19" s="522" t="s">
        <v>845</v>
      </c>
      <c r="G19" s="818"/>
      <c r="H19" s="107"/>
      <c r="I19" s="818"/>
      <c r="J19" s="819"/>
      <c r="K19" s="680"/>
      <c r="V19" s="506">
        <v>34</v>
      </c>
    </row>
    <row customHeight="1" ht="35.699999999999996">
      <c r="A20" s="506"/>
      <c r="C20" s="527"/>
      <c r="D20" s="1891" t="s">
        <v>361</v>
      </c>
      <c r="E20" s="560" t="s">
        <v>846</v>
      </c>
      <c r="F20" s="522" t="s">
        <v>847</v>
      </c>
      <c r="G20" s="818"/>
      <c r="H20" s="107"/>
      <c r="I20" s="818"/>
      <c r="J20" s="107"/>
      <c r="K20" s="680"/>
      <c r="V20" s="506">
        <v>34</v>
      </c>
    </row>
    <row customHeight="1" ht="48.29999999999999">
      <c r="A21" s="506"/>
      <c r="C21" s="527"/>
      <c r="D21" s="1891" t="s">
        <v>363</v>
      </c>
      <c r="E21" s="560" t="s">
        <v>848</v>
      </c>
      <c r="F21" s="522" t="s">
        <v>599</v>
      </c>
      <c r="G21" s="681"/>
      <c r="H21" s="107"/>
      <c r="I21" s="681"/>
      <c r="J21" s="107"/>
      <c r="K21" s="680"/>
      <c r="V21" s="506">
        <v>46</v>
      </c>
    </row>
    <row customHeight="1" ht="67.5" hidden="1">
      <c r="A22" s="506"/>
      <c r="C22" s="527"/>
      <c r="D22" s="522">
        <v>5</v>
      </c>
      <c r="E22" s="280" t="s">
        <v>1210</v>
      </c>
      <c r="F22" s="522" t="s">
        <v>586</v>
      </c>
      <c r="G22" s="682"/>
      <c r="H22" s="683"/>
      <c r="I22" s="682"/>
      <c r="J22" s="683"/>
      <c r="K22" s="290" t="s">
        <v>1211</v>
      </c>
      <c r="V22" s="506">
        <v>0</v>
      </c>
    </row>
    <row customHeight="1" ht="33.75" hidden="1">
      <c r="C23" s="452"/>
      <c r="D23" s="522">
        <v>6</v>
      </c>
      <c r="E23" s="280" t="s">
        <v>1212</v>
      </c>
      <c r="F23" s="522" t="s">
        <v>1213</v>
      </c>
      <c r="G23" s="682"/>
      <c r="H23" s="682"/>
      <c r="I23" s="682"/>
      <c r="J23" s="682"/>
      <c r="K23" s="290" t="s">
        <v>1214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86</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08B68FC-BB18-95E8-A2B7-84D5D507DA7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1215</v>
      </c>
      <c r="B1" s="1068" t="s">
        <v>1216</v>
      </c>
      <c r="C1" s="1068" t="s">
        <v>1217</v>
      </c>
      <c r="D1" s="1068" t="s">
        <v>1218</v>
      </c>
      <c r="E1" s="1068" t="s">
        <v>1219</v>
      </c>
      <c r="F1" s="1068" t="s">
        <v>1220</v>
      </c>
      <c r="G1" s="1068" t="s">
        <v>1221</v>
      </c>
      <c r="H1" s="1068" t="s">
        <v>1222</v>
      </c>
      <c r="I1" s="1068" t="s">
        <v>1223</v>
      </c>
      <c r="J1" s="1068" t="s">
        <v>1224</v>
      </c>
      <c r="K1" s="1068" t="s">
        <v>1225</v>
      </c>
      <c r="L1" s="1068" t="s">
        <v>1226</v>
      </c>
      <c r="M1" s="1068"/>
      <c r="N1" s="1068" t="s">
        <v>1227</v>
      </c>
      <c r="O1" s="1068" t="s">
        <v>1228</v>
      </c>
      <c r="P1" s="1068" t="s">
        <v>1229</v>
      </c>
      <c r="Q1" s="1068" t="s">
        <v>1230</v>
      </c>
      <c r="R1" s="1068" t="s">
        <v>1231</v>
      </c>
      <c r="S1" s="1068" t="s">
        <v>1232</v>
      </c>
      <c r="T1" s="1068" t="s">
        <v>1233</v>
      </c>
      <c r="U1" s="1068" t="s">
        <v>1234</v>
      </c>
      <c r="V1" s="1068"/>
      <c r="W1" s="798" t="s">
        <v>1235</v>
      </c>
      <c r="X1" s="1068" t="s">
        <v>1236</v>
      </c>
      <c r="Y1" s="1068" t="s">
        <v>1237</v>
      </c>
      <c r="Z1" s="1068"/>
      <c r="AA1" s="1068" t="s">
        <v>1238</v>
      </c>
      <c r="AB1" s="1068"/>
      <c r="AC1" s="1068" t="s">
        <v>1239</v>
      </c>
      <c r="AD1" s="1068"/>
      <c r="AF1" s="1068" t="s">
        <v>1240</v>
      </c>
      <c r="AH1" s="1068" t="s">
        <v>1241</v>
      </c>
      <c r="AI1" s="1068" t="s">
        <v>1242</v>
      </c>
      <c r="AK1" s="1068" t="s">
        <v>1243</v>
      </c>
      <c r="AM1" s="1068" t="s">
        <v>1244</v>
      </c>
      <c r="AP1" s="1068" t="s">
        <v>1245</v>
      </c>
      <c r="AQ1" s="1068" t="s">
        <v>1246</v>
      </c>
      <c r="AS1" s="1068" t="s">
        <v>1247</v>
      </c>
      <c r="AU1" s="1068" t="s">
        <v>1248</v>
      </c>
      <c r="AW1" s="1068" t="s">
        <v>1249</v>
      </c>
      <c r="AX1" s="1068" t="s">
        <v>1250</v>
      </c>
      <c r="AZ1" s="1153" t="s">
        <v>1251</v>
      </c>
      <c r="BB1" s="1068" t="s">
        <v>1252</v>
      </c>
      <c r="BC1" s="1068"/>
      <c r="BE1" s="1068" t="s">
        <v>1253</v>
      </c>
      <c r="BF1" s="1068" t="s">
        <v>1254</v>
      </c>
      <c r="BH1" s="1070" t="s">
        <v>835</v>
      </c>
      <c r="BI1" s="1071"/>
      <c r="BJ1" s="1072" t="s">
        <v>1255</v>
      </c>
      <c r="BK1" s="1071"/>
      <c r="BL1" s="1073" t="s">
        <v>934</v>
      </c>
      <c r="BM1" s="1071"/>
      <c r="BN1" s="1074" t="s">
        <v>1256</v>
      </c>
      <c r="BS1" s="1428"/>
    </row>
    <row customHeight="1" ht="11.25">
      <c r="A2" s="1075" t="s">
        <v>1257</v>
      </c>
      <c r="B2" s="1076">
        <v>2000</v>
      </c>
      <c r="C2" s="1076">
        <v>2022</v>
      </c>
      <c r="D2" s="1076" t="s">
        <v>64</v>
      </c>
      <c r="E2" s="1077" t="s">
        <v>1258</v>
      </c>
      <c r="F2" s="1077" t="s">
        <v>1259</v>
      </c>
      <c r="G2" s="1077" t="s">
        <v>1260</v>
      </c>
      <c r="H2" s="1078" t="s">
        <v>59</v>
      </c>
      <c r="I2" s="1077" t="s">
        <v>113</v>
      </c>
      <c r="J2" s="1077" t="s">
        <v>1261</v>
      </c>
      <c r="K2" s="1079" t="s">
        <v>1262</v>
      </c>
      <c r="L2" s="1080"/>
      <c r="M2" s="1079">
        <v>1</v>
      </c>
      <c r="N2" s="1163" t="s">
        <v>1263</v>
      </c>
      <c r="O2" s="1078" t="s">
        <v>490</v>
      </c>
      <c r="P2" s="1081" t="s">
        <v>1264</v>
      </c>
      <c r="Q2" s="1082" t="s">
        <v>1265</v>
      </c>
      <c r="R2" s="144" t="s">
        <v>1266</v>
      </c>
      <c r="S2" s="144" t="s">
        <v>1267</v>
      </c>
      <c r="T2" s="1083" t="s">
        <v>1268</v>
      </c>
      <c r="U2" s="1080" t="s">
        <v>1269</v>
      </c>
      <c r="V2" s="1084">
        <v>1</v>
      </c>
      <c r="W2" s="1085"/>
      <c r="X2" s="1085" t="s">
        <v>1270</v>
      </c>
      <c r="Y2" s="1076" t="s">
        <v>1271</v>
      </c>
      <c r="Z2" s="1086"/>
      <c r="AA2" s="1076" t="s">
        <v>1272</v>
      </c>
      <c r="AB2" s="1087" t="s">
        <v>1272</v>
      </c>
      <c r="AC2" s="1076" t="s">
        <v>1273</v>
      </c>
      <c r="AD2" s="1087" t="s">
        <v>1273</v>
      </c>
      <c r="AF2" s="1078" t="s">
        <v>1269</v>
      </c>
      <c r="AH2" s="1077" t="s">
        <v>1274</v>
      </c>
      <c r="AI2" s="1077" t="s">
        <v>1274</v>
      </c>
      <c r="AK2" s="1077" t="s">
        <v>1275</v>
      </c>
      <c r="AM2" s="1077" t="s">
        <v>1276</v>
      </c>
      <c r="AP2" s="1088" t="s">
        <v>1270</v>
      </c>
      <c r="AQ2" s="1089" t="s">
        <v>1270</v>
      </c>
      <c r="AS2" s="1076" t="s">
        <v>1277</v>
      </c>
      <c r="AU2" s="1121" t="s">
        <v>1278</v>
      </c>
      <c r="AW2" s="1121" t="s">
        <v>1279</v>
      </c>
      <c r="AX2" s="1121" t="s">
        <v>1279</v>
      </c>
      <c r="AZ2" s="1121" t="s">
        <v>57</v>
      </c>
      <c r="BB2" s="1121" t="s">
        <v>1280</v>
      </c>
      <c r="BC2" s="1121" t="s">
        <v>1281</v>
      </c>
      <c r="BE2" s="1121">
        <v>2000</v>
      </c>
      <c r="BF2" s="1121" t="s">
        <v>1282</v>
      </c>
    </row>
    <row customHeight="1" ht="11.25">
      <c r="A3" s="1075" t="s">
        <v>1283</v>
      </c>
      <c r="B3" s="1076">
        <v>2001</v>
      </c>
      <c r="C3" s="1076">
        <v>2023</v>
      </c>
      <c r="D3" s="1076" t="s">
        <v>19</v>
      </c>
      <c r="E3" s="1077" t="s">
        <v>1284</v>
      </c>
      <c r="F3" s="1077" t="s">
        <v>1285</v>
      </c>
      <c r="G3" s="1077" t="s">
        <v>1286</v>
      </c>
      <c r="H3" s="1078" t="s">
        <v>1287</v>
      </c>
      <c r="I3" s="1077" t="s">
        <v>114</v>
      </c>
      <c r="J3" s="1077" t="s">
        <v>584</v>
      </c>
      <c r="K3" s="1079" t="s">
        <v>1288</v>
      </c>
      <c r="L3" s="1080">
        <f>_xlfn.IFERROR(MATCH(K3,OFFER_METHOD,0),0)</f>
        <v>0</v>
      </c>
      <c r="M3" s="1079">
        <v>2</v>
      </c>
      <c r="N3" s="1163" t="s">
        <v>1289</v>
      </c>
      <c r="O3" s="1078" t="s">
        <v>1290</v>
      </c>
      <c r="P3" s="1081" t="s">
        <v>37</v>
      </c>
      <c r="Q3" s="1082" t="s">
        <v>1291</v>
      </c>
      <c r="R3" s="144" t="s">
        <v>1292</v>
      </c>
      <c r="S3" s="144" t="s">
        <v>1293</v>
      </c>
      <c r="T3" s="1083" t="s">
        <v>1294</v>
      </c>
      <c r="U3" s="1080" t="s">
        <v>1295</v>
      </c>
      <c r="V3" s="1084">
        <v>2</v>
      </c>
      <c r="W3" s="1085"/>
      <c r="X3" s="1085" t="s">
        <v>1296</v>
      </c>
      <c r="Y3" s="1076" t="s">
        <v>1271</v>
      </c>
      <c r="Z3" s="1086"/>
      <c r="AA3" s="1076" t="s">
        <v>1297</v>
      </c>
      <c r="AB3" s="1087" t="s">
        <v>1297</v>
      </c>
      <c r="AC3" s="1076" t="s">
        <v>1298</v>
      </c>
      <c r="AD3" s="1087" t="s">
        <v>1298</v>
      </c>
      <c r="AF3" s="1078" t="s">
        <v>1295</v>
      </c>
      <c r="AH3" s="1077" t="s">
        <v>1299</v>
      </c>
      <c r="AI3" s="1077" t="s">
        <v>1300</v>
      </c>
      <c r="AK3" s="1077" t="s">
        <v>1301</v>
      </c>
      <c r="AM3" s="1077" t="s">
        <v>1302</v>
      </c>
      <c r="AP3" s="1088" t="s">
        <v>1303</v>
      </c>
      <c r="AQ3" s="1089" t="s">
        <v>1303</v>
      </c>
      <c r="AS3" s="1076" t="s">
        <v>1304</v>
      </c>
      <c r="AU3" s="1121" t="s">
        <v>1305</v>
      </c>
      <c r="AW3" s="1121" t="s">
        <v>1306</v>
      </c>
      <c r="AX3" s="1121" t="s">
        <v>1306</v>
      </c>
      <c r="AZ3" s="1121" t="s">
        <v>1307</v>
      </c>
      <c r="BB3" s="1121" t="s">
        <v>1308</v>
      </c>
      <c r="BC3" s="1121" t="s">
        <v>1281</v>
      </c>
      <c r="BE3" s="1121">
        <v>2001</v>
      </c>
      <c r="BF3" s="1121" t="s">
        <v>1309</v>
      </c>
      <c r="BH3" s="1068" t="s">
        <v>1310</v>
      </c>
      <c r="BJ3" s="1068" t="s">
        <v>1311</v>
      </c>
      <c r="BL3" s="1068" t="s">
        <v>1312</v>
      </c>
      <c r="BN3" s="1068" t="s">
        <v>1313</v>
      </c>
      <c r="BR3" s="1068" t="s">
        <v>1314</v>
      </c>
      <c r="BS3" s="1429"/>
      <c r="BT3" s="1071"/>
      <c r="BU3" s="1068" t="s">
        <v>1315</v>
      </c>
      <c r="BV3" s="1071"/>
      <c r="BW3" s="1691"/>
      <c r="BX3" s="1693" t="s">
        <v>1316</v>
      </c>
      <c r="CA3" s="1068" t="s">
        <v>1317</v>
      </c>
    </row>
    <row customHeight="1" ht="11.25">
      <c r="A4" s="1075" t="s">
        <v>1318</v>
      </c>
      <c r="B4" s="1076">
        <v>2002</v>
      </c>
      <c r="C4" s="1076">
        <v>2024</v>
      </c>
      <c r="E4" s="1077" t="s">
        <v>1319</v>
      </c>
      <c r="F4" s="1077" t="s">
        <v>1320</v>
      </c>
      <c r="H4" s="1078" t="s">
        <v>1321</v>
      </c>
      <c r="I4" s="1077" t="s">
        <v>94</v>
      </c>
      <c r="J4" s="1077" t="s">
        <v>1322</v>
      </c>
      <c r="K4" s="1079" t="s">
        <v>1323</v>
      </c>
      <c r="L4" s="1080">
        <f>_xlfn.IFERROR(MATCH(K4,OFFER_METHOD,0),0)</f>
        <v>0</v>
      </c>
      <c r="M4" s="1079">
        <v>3</v>
      </c>
      <c r="N4" s="1163" t="s">
        <v>1324</v>
      </c>
      <c r="O4" s="1077" t="s">
        <v>1325</v>
      </c>
      <c r="Q4" s="1082" t="s">
        <v>1326</v>
      </c>
      <c r="R4" s="144" t="s">
        <v>1327</v>
      </c>
      <c r="S4" s="144" t="s">
        <v>1328</v>
      </c>
      <c r="T4" s="1083" t="s">
        <v>1329</v>
      </c>
      <c r="U4" s="1080" t="s">
        <v>1330</v>
      </c>
      <c r="V4" s="1084">
        <v>3</v>
      </c>
      <c r="W4" s="1085"/>
      <c r="X4" s="1085" t="s">
        <v>1331</v>
      </c>
      <c r="Y4" s="1076" t="s">
        <v>1271</v>
      </c>
      <c r="Z4" s="1092"/>
      <c r="AC4" s="1076" t="s">
        <v>1332</v>
      </c>
      <c r="AD4" s="1087" t="s">
        <v>1332</v>
      </c>
      <c r="AF4" s="1078" t="s">
        <v>1330</v>
      </c>
      <c r="AH4" s="1078" t="s">
        <v>1333</v>
      </c>
      <c r="AK4" s="1077" t="s">
        <v>1334</v>
      </c>
      <c r="AM4" s="1077" t="s">
        <v>1335</v>
      </c>
      <c r="AP4" s="1088" t="s">
        <v>1296</v>
      </c>
      <c r="AQ4" s="1089" t="s">
        <v>1296</v>
      </c>
      <c r="AS4" s="1076" t="s">
        <v>1336</v>
      </c>
      <c r="AU4" s="1121" t="s">
        <v>1337</v>
      </c>
      <c r="AW4" s="1121" t="s">
        <v>1338</v>
      </c>
      <c r="AX4" s="1121" t="s">
        <v>1338</v>
      </c>
      <c r="AZ4" s="1121" t="s">
        <v>1339</v>
      </c>
      <c r="BB4" s="1121" t="s">
        <v>1340</v>
      </c>
      <c r="BC4" s="1121" t="s">
        <v>1341</v>
      </c>
      <c r="BE4" s="1121">
        <v>2002</v>
      </c>
      <c r="BF4" s="1121" t="s">
        <v>1342</v>
      </c>
      <c r="BH4" s="1069" t="s">
        <v>1343</v>
      </c>
      <c r="BJ4" s="1069" t="s">
        <v>1343</v>
      </c>
      <c r="BL4" s="1069" t="s">
        <v>1343</v>
      </c>
      <c r="BN4" s="1069" t="s">
        <v>1343</v>
      </c>
      <c r="BQ4" s="1433" t="s">
        <v>1344</v>
      </c>
      <c r="BR4" s="1160" t="s">
        <v>1345</v>
      </c>
      <c r="BS4" s="275"/>
      <c r="BT4" s="1433" t="s">
        <v>1346</v>
      </c>
      <c r="BU4" s="1160" t="s">
        <v>1347</v>
      </c>
      <c r="BV4" s="1071"/>
      <c r="BW4" s="1698" t="s">
        <v>1348</v>
      </c>
      <c r="BX4" s="1692" t="s">
        <v>1349</v>
      </c>
      <c r="BZ4" s="1433" t="s">
        <v>1350</v>
      </c>
      <c r="CA4" s="1160" t="s">
        <v>1351</v>
      </c>
    </row>
    <row customHeight="1" ht="11.25">
      <c r="A5" s="1075" t="s">
        <v>1352</v>
      </c>
      <c r="B5" s="1076">
        <v>2003</v>
      </c>
      <c r="C5" s="1076">
        <v>2025</v>
      </c>
      <c r="E5" s="1077" t="s">
        <v>1353</v>
      </c>
      <c r="F5" s="1077" t="s">
        <v>1354</v>
      </c>
      <c r="H5" s="1078" t="s">
        <v>1355</v>
      </c>
      <c r="I5" s="1077" t="s">
        <v>95</v>
      </c>
      <c r="K5" s="1079" t="s">
        <v>1356</v>
      </c>
      <c r="L5" s="1080">
        <f>_xlfn.IFERROR(MATCH(K5,OFFER_METHOD,0),0)</f>
        <v>0</v>
      </c>
      <c r="M5" s="1079">
        <v>4</v>
      </c>
      <c r="N5" s="1093" t="s">
        <v>1357</v>
      </c>
      <c r="O5" s="1077" t="s">
        <v>1358</v>
      </c>
      <c r="Q5" s="1082" t="s">
        <v>1359</v>
      </c>
      <c r="R5" s="144" t="s">
        <v>489</v>
      </c>
      <c r="T5" s="1078" t="s">
        <v>1360</v>
      </c>
      <c r="U5" s="1080" t="s">
        <v>1361</v>
      </c>
      <c r="V5" s="1084">
        <v>4</v>
      </c>
      <c r="W5" s="1085"/>
      <c r="X5" s="1085" t="s">
        <v>170</v>
      </c>
      <c r="Y5" s="1076" t="s">
        <v>1362</v>
      </c>
      <c r="Z5" s="1092">
        <v>1</v>
      </c>
      <c r="AF5" s="1078" t="s">
        <v>1363</v>
      </c>
      <c r="AH5" s="1077" t="s">
        <v>1364</v>
      </c>
      <c r="AK5" s="1077" t="s">
        <v>1365</v>
      </c>
      <c r="AM5" s="1077" t="s">
        <v>1366</v>
      </c>
      <c r="AP5" s="1088" t="s">
        <v>170</v>
      </c>
      <c r="AQ5" s="1089" t="s">
        <v>170</v>
      </c>
      <c r="AU5" s="1121" t="s">
        <v>1367</v>
      </c>
      <c r="AW5" s="1121" t="s">
        <v>1368</v>
      </c>
      <c r="AX5" s="1121" t="s">
        <v>1368</v>
      </c>
      <c r="AZ5" s="1121" t="s">
        <v>1369</v>
      </c>
      <c r="BB5" s="1121" t="s">
        <v>1370</v>
      </c>
      <c r="BC5" s="1121" t="s">
        <v>1371</v>
      </c>
      <c r="BE5" s="1121">
        <v>2003</v>
      </c>
      <c r="BF5" s="1121" t="s">
        <v>1372</v>
      </c>
      <c r="BH5" s="1069" t="s">
        <v>1373</v>
      </c>
      <c r="BJ5" s="1069" t="s">
        <v>1373</v>
      </c>
      <c r="BL5" s="1069" t="s">
        <v>1373</v>
      </c>
      <c r="BN5" s="1069" t="s">
        <v>1374</v>
      </c>
      <c r="BQ5" s="1282">
        <v>4213775</v>
      </c>
      <c r="BR5" s="1069" t="s">
        <v>1270</v>
      </c>
      <c r="BS5" s="1430"/>
      <c r="BT5" s="1282">
        <v>64236871</v>
      </c>
      <c r="BU5" s="1069" t="s">
        <v>258</v>
      </c>
      <c r="BV5" s="1071"/>
      <c r="BW5" s="1696">
        <v>4213767</v>
      </c>
      <c r="BX5" s="1694" t="s">
        <v>1375</v>
      </c>
      <c r="BZ5" s="1282">
        <v>64237509</v>
      </c>
      <c r="CA5" s="1296" t="s">
        <v>1376</v>
      </c>
    </row>
    <row customHeight="1" ht="11.25">
      <c r="A6" s="1075" t="s">
        <v>1377</v>
      </c>
      <c r="B6" s="1076">
        <v>2004</v>
      </c>
      <c r="C6" s="1076">
        <v>2026</v>
      </c>
      <c r="E6" s="1077" t="s">
        <v>1378</v>
      </c>
      <c r="F6" s="1094"/>
      <c r="H6" s="1078" t="s">
        <v>1379</v>
      </c>
      <c r="I6" s="1077" t="s">
        <v>115</v>
      </c>
      <c r="J6" s="1068" t="s">
        <v>1380</v>
      </c>
      <c r="L6" s="1080">
        <f>SUM(kind_of_control_method_filter)</f>
        <v>0</v>
      </c>
      <c r="N6" s="1093" t="s">
        <v>1381</v>
      </c>
      <c r="O6" s="1077" t="s">
        <v>1382</v>
      </c>
      <c r="R6" s="144" t="s">
        <v>1265</v>
      </c>
      <c r="T6" s="1078" t="s">
        <v>1383</v>
      </c>
      <c r="U6" s="1080" t="s">
        <v>1363</v>
      </c>
      <c r="V6" s="1084">
        <v>5</v>
      </c>
      <c r="W6" s="1085"/>
      <c r="X6" s="1076" t="s">
        <v>176</v>
      </c>
      <c r="Y6" s="1076" t="s">
        <v>1384</v>
      </c>
      <c r="Z6" s="1092"/>
      <c r="AA6" s="1095"/>
      <c r="AH6" s="1077" t="s">
        <v>1385</v>
      </c>
      <c r="AK6" s="1077" t="s">
        <v>1386</v>
      </c>
      <c r="AM6" s="1077" t="s">
        <v>1387</v>
      </c>
      <c r="AP6" s="1088" t="s">
        <v>176</v>
      </c>
      <c r="AQ6" s="1089" t="s">
        <v>176</v>
      </c>
      <c r="AU6" s="1121" t="s">
        <v>1388</v>
      </c>
      <c r="AW6" s="1121" t="s">
        <v>1389</v>
      </c>
      <c r="AX6" s="1121" t="s">
        <v>1389</v>
      </c>
      <c r="BB6" s="1121" t="s">
        <v>1390</v>
      </c>
      <c r="BC6" s="1121" t="s">
        <v>1371</v>
      </c>
      <c r="BE6" s="1121">
        <v>2004</v>
      </c>
      <c r="BF6" s="1121" t="s">
        <v>1391</v>
      </c>
      <c r="BH6" s="1069" t="s">
        <v>1392</v>
      </c>
      <c r="BJ6" s="1069" t="s">
        <v>1393</v>
      </c>
      <c r="BL6" s="1069" t="s">
        <v>1393</v>
      </c>
      <c r="BN6" s="1069" t="s">
        <v>1394</v>
      </c>
      <c r="BQ6" s="1282">
        <v>4213784</v>
      </c>
      <c r="BR6" s="1296" t="s">
        <v>1303</v>
      </c>
      <c r="BS6" s="1431"/>
      <c r="BT6" s="1282">
        <v>64236872</v>
      </c>
      <c r="BU6" s="1069" t="s">
        <v>263</v>
      </c>
      <c r="BV6" s="1071"/>
      <c r="BW6" s="1696">
        <v>4213768</v>
      </c>
      <c r="BX6" s="1694" t="s">
        <v>283</v>
      </c>
      <c r="BZ6" s="1282">
        <v>64237510</v>
      </c>
      <c r="CA6" s="1069" t="s">
        <v>1395</v>
      </c>
    </row>
    <row customHeight="1" ht="11.25">
      <c r="A7" s="1075" t="s">
        <v>1396</v>
      </c>
      <c r="B7" s="1076">
        <v>2005</v>
      </c>
      <c r="E7" s="1077" t="s">
        <v>1397</v>
      </c>
      <c r="F7" s="1094"/>
      <c r="H7" s="1078" t="s">
        <v>1398</v>
      </c>
      <c r="I7" s="1077" t="s">
        <v>96</v>
      </c>
      <c r="J7" s="1077" t="s">
        <v>1399</v>
      </c>
      <c r="N7" s="1097" t="s">
        <v>1400</v>
      </c>
      <c r="O7" s="1077" t="s">
        <v>1401</v>
      </c>
      <c r="U7" s="1080" t="s">
        <v>19</v>
      </c>
      <c r="V7" s="371" t="s">
        <v>96</v>
      </c>
      <c r="W7" s="1085"/>
      <c r="X7" s="1076" t="s">
        <v>209</v>
      </c>
      <c r="Y7" s="1076" t="s">
        <v>1362</v>
      </c>
      <c r="Z7" s="1092"/>
      <c r="AA7" s="1095"/>
      <c r="AH7" s="1077" t="s">
        <v>1402</v>
      </c>
      <c r="AK7" s="1077" t="s">
        <v>1403</v>
      </c>
      <c r="AM7" s="1077" t="s">
        <v>1404</v>
      </c>
      <c r="AP7" s="1088" t="s">
        <v>209</v>
      </c>
      <c r="AQ7" s="1089" t="s">
        <v>209</v>
      </c>
      <c r="AU7" s="1121" t="s">
        <v>1405</v>
      </c>
      <c r="AW7" s="1121" t="s">
        <v>1406</v>
      </c>
      <c r="AX7" s="1121" t="s">
        <v>1406</v>
      </c>
      <c r="AZ7" s="1068" t="s">
        <v>1407</v>
      </c>
      <c r="BB7" s="1121" t="s">
        <v>1408</v>
      </c>
      <c r="BC7" s="1121" t="s">
        <v>1371</v>
      </c>
      <c r="BE7" s="1121">
        <v>2005</v>
      </c>
      <c r="BF7" s="1121" t="s">
        <v>1409</v>
      </c>
      <c r="BH7" s="1069" t="s">
        <v>1410</v>
      </c>
      <c r="BJ7" s="1069" t="s">
        <v>1392</v>
      </c>
      <c r="BL7" s="1069" t="s">
        <v>1392</v>
      </c>
      <c r="BN7" s="1069" t="s">
        <v>1411</v>
      </c>
      <c r="BQ7" s="1282">
        <v>4213781</v>
      </c>
      <c r="BR7" s="1069" t="s">
        <v>1296</v>
      </c>
      <c r="BS7" s="1430"/>
      <c r="BT7" s="1282">
        <v>64236873</v>
      </c>
      <c r="BU7" s="1069" t="s">
        <v>268</v>
      </c>
      <c r="BV7" s="1071"/>
      <c r="BW7" s="1696">
        <v>4213769</v>
      </c>
      <c r="BX7" s="1694" t="s">
        <v>1412</v>
      </c>
      <c r="BZ7" s="1282">
        <v>64237511</v>
      </c>
      <c r="CA7" s="1069" t="s">
        <v>298</v>
      </c>
    </row>
    <row customHeight="1" ht="11.25">
      <c r="A8" s="1075" t="s">
        <v>1413</v>
      </c>
      <c r="B8" s="1076">
        <v>2006</v>
      </c>
      <c r="E8" s="1077" t="s">
        <v>1414</v>
      </c>
      <c r="F8" s="1094"/>
      <c r="H8" s="1078" t="s">
        <v>1415</v>
      </c>
      <c r="I8" s="1077" t="s">
        <v>97</v>
      </c>
      <c r="J8" s="1077" t="s">
        <v>1416</v>
      </c>
      <c r="N8" s="1164" t="s">
        <v>1417</v>
      </c>
      <c r="O8" s="1077" t="s">
        <v>1418</v>
      </c>
      <c r="V8" s="371" t="s">
        <v>97</v>
      </c>
      <c r="W8" s="1085"/>
      <c r="X8" s="1076" t="s">
        <v>215</v>
      </c>
      <c r="Y8" s="1076" t="s">
        <v>1362</v>
      </c>
      <c r="Z8" s="1092"/>
      <c r="AA8" s="1095"/>
      <c r="AK8" s="1077" t="s">
        <v>1419</v>
      </c>
      <c r="AP8" s="1088" t="s">
        <v>215</v>
      </c>
      <c r="AQ8" s="1089" t="s">
        <v>215</v>
      </c>
      <c r="AU8" s="1121" t="s">
        <v>1420</v>
      </c>
      <c r="AW8" s="1121" t="s">
        <v>1421</v>
      </c>
      <c r="AX8" s="1121" t="s">
        <v>1421</v>
      </c>
      <c r="AZ8" s="1121" t="s">
        <v>1422</v>
      </c>
      <c r="BB8" s="1121" t="s">
        <v>1423</v>
      </c>
      <c r="BC8" s="1121" t="s">
        <v>1371</v>
      </c>
      <c r="BE8" s="1121">
        <v>2006</v>
      </c>
      <c r="BF8" s="1121" t="s">
        <v>1424</v>
      </c>
      <c r="BH8" s="1069" t="s">
        <v>1425</v>
      </c>
      <c r="BJ8" s="1069" t="s">
        <v>1426</v>
      </c>
      <c r="BL8" s="1069" t="s">
        <v>1426</v>
      </c>
      <c r="BN8" s="1069" t="s">
        <v>1427</v>
      </c>
      <c r="BQ8" s="1282">
        <v>4213776</v>
      </c>
      <c r="BR8" s="1069" t="s">
        <v>170</v>
      </c>
      <c r="BS8" s="1430"/>
      <c r="BT8" s="1282">
        <v>64236874</v>
      </c>
      <c r="BU8" s="1296" t="s">
        <v>1428</v>
      </c>
      <c r="BV8" s="1071"/>
      <c r="BW8" s="1696">
        <v>4213770</v>
      </c>
      <c r="BX8" s="1697" t="s">
        <v>1429</v>
      </c>
      <c r="BZ8" s="1282">
        <v>64237512</v>
      </c>
      <c r="CA8" s="1069" t="s">
        <v>293</v>
      </c>
    </row>
    <row customHeight="1" ht="11.25">
      <c r="A9" s="1075" t="s">
        <v>1430</v>
      </c>
      <c r="B9" s="1076">
        <v>2007</v>
      </c>
      <c r="E9" s="1077" t="s">
        <v>1431</v>
      </c>
      <c r="F9" s="1094"/>
      <c r="G9" s="1068" t="s">
        <v>1432</v>
      </c>
      <c r="H9" s="1068" t="s">
        <v>1433</v>
      </c>
      <c r="I9" s="1077" t="s">
        <v>116</v>
      </c>
      <c r="O9" s="1077" t="s">
        <v>1434</v>
      </c>
      <c r="V9" s="371" t="s">
        <v>116</v>
      </c>
      <c r="W9" s="1085"/>
      <c r="X9" s="1076" t="s">
        <v>221</v>
      </c>
      <c r="Y9" s="1076" t="s">
        <v>1271</v>
      </c>
      <c r="Z9" s="1092">
        <v>1</v>
      </c>
      <c r="AA9" s="1095"/>
      <c r="AK9" s="1077" t="s">
        <v>1435</v>
      </c>
      <c r="AP9" s="1088" t="s">
        <v>1436</v>
      </c>
      <c r="AQ9" s="1089" t="s">
        <v>1436</v>
      </c>
      <c r="AW9" s="1121" t="s">
        <v>1437</v>
      </c>
      <c r="AX9" s="1121" t="s">
        <v>1437</v>
      </c>
      <c r="AZ9" s="1121" t="s">
        <v>1438</v>
      </c>
      <c r="BB9" s="1121" t="s">
        <v>1439</v>
      </c>
      <c r="BC9" s="1121" t="s">
        <v>1371</v>
      </c>
      <c r="BE9" s="1121">
        <v>2007</v>
      </c>
      <c r="BF9" s="1121" t="s">
        <v>1440</v>
      </c>
      <c r="BH9" s="1069" t="s">
        <v>1441</v>
      </c>
      <c r="BJ9" s="1069" t="s">
        <v>1442</v>
      </c>
      <c r="BL9" s="1069" t="s">
        <v>1442</v>
      </c>
      <c r="BN9" s="1069" t="s">
        <v>1443</v>
      </c>
      <c r="BQ9" s="1282">
        <v>4213777</v>
      </c>
      <c r="BR9" s="1069" t="s">
        <v>176</v>
      </c>
      <c r="BS9" s="1430"/>
      <c r="BT9" s="1282">
        <v>64236875</v>
      </c>
      <c r="BU9" s="1069" t="s">
        <v>273</v>
      </c>
      <c r="BV9" s="1071"/>
      <c r="BW9" s="1691"/>
      <c r="BX9" s="1691"/>
    </row>
    <row customHeight="1" ht="11.25">
      <c r="A10" s="1075" t="s">
        <v>1444</v>
      </c>
      <c r="B10" s="1076">
        <v>2008</v>
      </c>
      <c r="E10" s="1077" t="s">
        <v>1445</v>
      </c>
      <c r="F10" s="1094"/>
      <c r="G10" s="1077" t="s">
        <v>1446</v>
      </c>
      <c r="H10" s="1077" t="s">
        <v>1447</v>
      </c>
      <c r="I10" s="1077" t="s">
        <v>152</v>
      </c>
      <c r="J10" s="1068" t="s">
        <v>1448</v>
      </c>
      <c r="K10" s="1068" t="s">
        <v>1449</v>
      </c>
      <c r="O10" s="1077" t="s">
        <v>1450</v>
      </c>
      <c r="V10" s="372" t="s">
        <v>152</v>
      </c>
      <c r="W10" s="1098"/>
      <c r="X10" s="1098" t="s">
        <v>1451</v>
      </c>
      <c r="Y10" s="1099" t="s">
        <v>1452</v>
      </c>
      <c r="Z10" s="1092"/>
      <c r="AP10" s="1088" t="s">
        <v>1451</v>
      </c>
      <c r="AQ10" s="1089" t="s">
        <v>1451</v>
      </c>
      <c r="AW10" s="1121" t="s">
        <v>1453</v>
      </c>
      <c r="AX10" s="1121" t="s">
        <v>1453</v>
      </c>
      <c r="AZ10" s="1121" t="s">
        <v>1454</v>
      </c>
      <c r="BB10" s="1121" t="s">
        <v>1455</v>
      </c>
      <c r="BC10" s="1121" t="s">
        <v>1371</v>
      </c>
      <c r="BE10" s="1121">
        <v>2008</v>
      </c>
      <c r="BF10" s="1121" t="s">
        <v>1456</v>
      </c>
      <c r="BH10" s="1069" t="s">
        <v>1457</v>
      </c>
      <c r="BJ10" s="1069" t="s">
        <v>1458</v>
      </c>
      <c r="BL10" s="1069" t="s">
        <v>1458</v>
      </c>
      <c r="BN10" s="1069" t="s">
        <v>1459</v>
      </c>
      <c r="BQ10" s="1282">
        <v>4213778</v>
      </c>
      <c r="BR10" s="1069" t="s">
        <v>209</v>
      </c>
      <c r="BS10" s="1430"/>
      <c r="BT10" s="1282">
        <v>64236876</v>
      </c>
      <c r="BU10" s="1069" t="s">
        <v>253</v>
      </c>
      <c r="BV10" s="1071"/>
      <c r="BW10" s="1691"/>
      <c r="BX10" s="1691"/>
    </row>
    <row customHeight="1" ht="11.25">
      <c r="A11" s="1075" t="s">
        <v>1460</v>
      </c>
      <c r="B11" s="1076">
        <v>2009</v>
      </c>
      <c r="E11" s="1077" t="s">
        <v>1461</v>
      </c>
      <c r="F11" s="1094"/>
      <c r="G11" s="1077" t="s">
        <v>1462</v>
      </c>
      <c r="H11" s="1077" t="s">
        <v>1463</v>
      </c>
      <c r="I11" s="1077" t="s">
        <v>153</v>
      </c>
      <c r="J11" s="1078" t="s">
        <v>1464</v>
      </c>
      <c r="K11" s="1100" t="s">
        <v>1465</v>
      </c>
      <c r="O11" s="1078" t="s">
        <v>1466</v>
      </c>
      <c r="V11" s="371" t="s">
        <v>153</v>
      </c>
      <c r="W11" s="276"/>
      <c r="X11" s="1085" t="s">
        <v>1436</v>
      </c>
      <c r="Y11" s="1076" t="s">
        <v>1467</v>
      </c>
      <c r="Z11" s="1092"/>
      <c r="AP11" s="1088" t="s">
        <v>221</v>
      </c>
      <c r="AQ11" s="1090" t="s">
        <v>221</v>
      </c>
      <c r="AW11" s="1121" t="s">
        <v>1468</v>
      </c>
      <c r="AX11" s="1121" t="s">
        <v>1468</v>
      </c>
      <c r="AZ11" s="1121" t="s">
        <v>1469</v>
      </c>
      <c r="BB11" s="1121" t="s">
        <v>1470</v>
      </c>
      <c r="BC11" s="1121" t="s">
        <v>1371</v>
      </c>
      <c r="BE11" s="1121">
        <v>2009</v>
      </c>
      <c r="BF11" s="1121" t="s">
        <v>1471</v>
      </c>
      <c r="BH11" s="1069" t="s">
        <v>1472</v>
      </c>
      <c r="BJ11" s="1069" t="s">
        <v>1441</v>
      </c>
      <c r="BL11" s="1069" t="s">
        <v>1441</v>
      </c>
      <c r="BN11" s="1069" t="s">
        <v>1473</v>
      </c>
      <c r="BQ11" s="1282">
        <v>4213780</v>
      </c>
      <c r="BR11" s="1069" t="s">
        <v>215</v>
      </c>
      <c r="BS11" s="1430"/>
      <c r="BW11" s="1691"/>
      <c r="BX11" s="1691"/>
    </row>
    <row customHeight="1" ht="11.25">
      <c r="A12" s="1075" t="s">
        <v>1474</v>
      </c>
      <c r="B12" s="1076">
        <v>2010</v>
      </c>
      <c r="E12" s="1077" t="s">
        <v>1475</v>
      </c>
      <c r="F12" s="1094"/>
      <c r="G12" s="1077" t="s">
        <v>1463</v>
      </c>
      <c r="I12" s="1077" t="s">
        <v>154</v>
      </c>
      <c r="J12" s="1078" t="s">
        <v>1476</v>
      </c>
      <c r="K12" s="1100" t="s">
        <v>1477</v>
      </c>
      <c r="O12" s="1078" t="s">
        <v>1265</v>
      </c>
      <c r="V12" s="371" t="s">
        <v>154</v>
      </c>
      <c r="W12" s="1090"/>
      <c r="X12" s="1085" t="s">
        <v>1478</v>
      </c>
      <c r="Y12" s="1076" t="s">
        <v>1271</v>
      </c>
      <c r="AP12" s="1088"/>
      <c r="AW12" s="1121" t="s">
        <v>153</v>
      </c>
      <c r="AX12" s="1121" t="s">
        <v>153</v>
      </c>
      <c r="AZ12" s="1121" t="s">
        <v>1479</v>
      </c>
      <c r="BB12" s="1121" t="s">
        <v>1480</v>
      </c>
      <c r="BC12" s="1121" t="s">
        <v>1371</v>
      </c>
      <c r="BE12" s="1121">
        <v>2010</v>
      </c>
      <c r="BF12" s="1121" t="s">
        <v>1481</v>
      </c>
      <c r="BH12" s="1069" t="s">
        <v>1482</v>
      </c>
      <c r="BJ12" s="1069" t="s">
        <v>1483</v>
      </c>
      <c r="BL12" s="1069" t="s">
        <v>1483</v>
      </c>
      <c r="BN12" s="1069" t="s">
        <v>1484</v>
      </c>
      <c r="BQ12" s="1282">
        <v>4213779</v>
      </c>
      <c r="BR12" s="1069" t="s">
        <v>1436</v>
      </c>
      <c r="BS12" s="1430"/>
      <c r="BT12" s="1071"/>
      <c r="BU12" s="1071"/>
      <c r="BV12" s="1071"/>
      <c r="BW12" s="1691"/>
      <c r="BX12" s="1691"/>
    </row>
    <row customHeight="1" ht="11.25">
      <c r="A13" s="1075" t="s">
        <v>1485</v>
      </c>
      <c r="B13" s="1076">
        <v>2011</v>
      </c>
      <c r="E13" s="1077" t="s">
        <v>1486</v>
      </c>
      <c r="F13" s="1094"/>
      <c r="I13" s="1077" t="s">
        <v>155</v>
      </c>
      <c r="K13" s="1100" t="s">
        <v>1435</v>
      </c>
      <c r="V13" s="371" t="s">
        <v>155</v>
      </c>
      <c r="W13" s="1090"/>
      <c r="X13" s="1090"/>
      <c r="Y13" s="1090"/>
      <c r="AW13" s="1121" t="s">
        <v>154</v>
      </c>
      <c r="AX13" s="1121" t="s">
        <v>154</v>
      </c>
      <c r="BB13" s="1121" t="s">
        <v>1487</v>
      </c>
      <c r="BC13" s="1121" t="s">
        <v>1488</v>
      </c>
      <c r="BE13" s="1121">
        <v>2011</v>
      </c>
      <c r="BF13" s="1121" t="s">
        <v>1489</v>
      </c>
      <c r="BH13" s="1069" t="s">
        <v>1490</v>
      </c>
      <c r="BJ13" s="1069" t="s">
        <v>1472</v>
      </c>
      <c r="BL13" s="1069" t="s">
        <v>1472</v>
      </c>
      <c r="BN13" s="1069" t="s">
        <v>1491</v>
      </c>
      <c r="BQ13" s="1282">
        <v>4213783</v>
      </c>
      <c r="BR13" s="1069" t="s">
        <v>1451</v>
      </c>
      <c r="BS13" s="1430"/>
      <c r="BT13" s="1071"/>
      <c r="BU13" s="1071"/>
      <c r="BV13" s="1071"/>
      <c r="BW13" s="1695"/>
      <c r="BX13" s="1691"/>
    </row>
    <row customHeight="1" ht="11.25">
      <c r="A14" s="1075" t="s">
        <v>1492</v>
      </c>
      <c r="B14" s="1076">
        <v>2012</v>
      </c>
      <c r="I14" s="1077" t="s">
        <v>156</v>
      </c>
      <c r="J14" s="1068" t="s">
        <v>1493</v>
      </c>
      <c r="N14" s="1068" t="s">
        <v>1494</v>
      </c>
      <c r="V14" s="1084">
        <v>13</v>
      </c>
      <c r="W14" s="1085"/>
      <c r="X14" s="1085" t="s">
        <v>1303</v>
      </c>
      <c r="Y14" s="1076" t="s">
        <v>1271</v>
      </c>
      <c r="AW14" s="1121" t="s">
        <v>155</v>
      </c>
      <c r="AX14" s="1121" t="s">
        <v>155</v>
      </c>
      <c r="AZ14" s="1068" t="s">
        <v>1495</v>
      </c>
      <c r="BB14" s="1121" t="s">
        <v>1496</v>
      </c>
      <c r="BC14" s="1121" t="s">
        <v>1488</v>
      </c>
      <c r="BE14" s="1121">
        <v>2012</v>
      </c>
      <c r="BH14" s="1069" t="s">
        <v>1411</v>
      </c>
      <c r="BJ14" s="1218" t="s">
        <v>1497</v>
      </c>
      <c r="BL14" s="1218" t="s">
        <v>1497</v>
      </c>
      <c r="BN14" s="1069" t="s">
        <v>1498</v>
      </c>
      <c r="BQ14" s="1282">
        <v>4213782</v>
      </c>
      <c r="BR14" s="1069" t="s">
        <v>221</v>
      </c>
      <c r="BS14" s="1430"/>
      <c r="BT14" s="1071"/>
      <c r="BU14" s="1071"/>
      <c r="BV14" s="1071"/>
      <c r="BW14" s="1695"/>
      <c r="BX14" s="1691"/>
    </row>
    <row customHeight="1" ht="19.5">
      <c r="A15" s="1075" t="s">
        <v>1499</v>
      </c>
      <c r="B15" s="1076">
        <v>2013</v>
      </c>
      <c r="E15" s="1699" t="s">
        <v>1500</v>
      </c>
      <c r="G15" s="1068" t="s">
        <v>1501</v>
      </c>
      <c r="H15" s="1068" t="s">
        <v>1502</v>
      </c>
      <c r="I15" s="1079" t="s">
        <v>157</v>
      </c>
      <c r="J15" s="1090" t="s">
        <v>611</v>
      </c>
      <c r="N15" s="1159" t="s">
        <v>1503</v>
      </c>
      <c r="X15" s="1088"/>
      <c r="AW15" s="1121" t="s">
        <v>156</v>
      </c>
      <c r="AX15" s="1121" t="s">
        <v>156</v>
      </c>
      <c r="AZ15" s="1121" t="s">
        <v>1422</v>
      </c>
      <c r="BB15" s="1121" t="s">
        <v>1504</v>
      </c>
      <c r="BC15" s="1121" t="s">
        <v>1488</v>
      </c>
      <c r="BE15" s="1121">
        <v>2013</v>
      </c>
      <c r="BH15" s="1069" t="s">
        <v>1427</v>
      </c>
      <c r="BJ15" s="1218" t="s">
        <v>1505</v>
      </c>
      <c r="BL15" s="1218" t="s">
        <v>1505</v>
      </c>
      <c r="BN15" s="1069" t="s">
        <v>1506</v>
      </c>
      <c r="BR15" s="1071"/>
      <c r="BS15" s="1432"/>
      <c r="BT15" s="1071"/>
      <c r="BU15" s="1071"/>
      <c r="BV15" s="1071"/>
      <c r="BW15" s="1695"/>
      <c r="BX15" s="1691"/>
    </row>
    <row customHeight="1" ht="21">
      <c r="A16" s="1871" t="s">
        <v>1507</v>
      </c>
      <c r="B16" s="1076">
        <v>2014</v>
      </c>
      <c r="E16" s="1700" t="s">
        <v>1508</v>
      </c>
      <c r="G16" s="1077" t="s">
        <v>1509</v>
      </c>
      <c r="H16" s="1077" t="s">
        <v>1510</v>
      </c>
      <c r="I16" s="1079" t="s">
        <v>1511</v>
      </c>
      <c r="J16" s="1090" t="s">
        <v>584</v>
      </c>
      <c r="N16" s="1159" t="s">
        <v>1512</v>
      </c>
      <c r="AW16" s="1121" t="s">
        <v>157</v>
      </c>
      <c r="AX16" s="1121" t="s">
        <v>157</v>
      </c>
      <c r="AZ16" s="1121" t="s">
        <v>1438</v>
      </c>
      <c r="BB16" s="1121" t="s">
        <v>1513</v>
      </c>
      <c r="BC16" s="1121" t="s">
        <v>1488</v>
      </c>
      <c r="BE16" s="1121">
        <v>2014</v>
      </c>
      <c r="BH16" s="1069" t="s">
        <v>1443</v>
      </c>
      <c r="BJ16" s="1218" t="s">
        <v>1514</v>
      </c>
      <c r="BL16" s="1218" t="s">
        <v>1514</v>
      </c>
      <c r="BN16" s="1069" t="s">
        <v>1515</v>
      </c>
      <c r="BR16" s="1071"/>
      <c r="BS16" s="1432"/>
      <c r="BT16" s="1071"/>
      <c r="BU16" s="1071"/>
      <c r="BV16" s="1071"/>
      <c r="BW16" s="1695"/>
      <c r="BX16" s="1691"/>
    </row>
    <row customHeight="1" ht="21">
      <c r="A17" s="1075" t="s">
        <v>1516</v>
      </c>
      <c r="B17" s="1076">
        <v>2015</v>
      </c>
      <c r="G17" s="1077" t="s">
        <v>1463</v>
      </c>
      <c r="H17" s="1077" t="s">
        <v>1463</v>
      </c>
      <c r="I17" s="1077" t="s">
        <v>1517</v>
      </c>
      <c r="N17" s="1159" t="s">
        <v>1518</v>
      </c>
      <c r="X17" s="1088"/>
      <c r="AW17" s="1121" t="s">
        <v>1511</v>
      </c>
      <c r="AX17" s="1121" t="s">
        <v>1511</v>
      </c>
      <c r="AZ17" s="1121" t="s">
        <v>1519</v>
      </c>
      <c r="BB17" s="1121" t="s">
        <v>1520</v>
      </c>
      <c r="BC17" s="1121" t="s">
        <v>1371</v>
      </c>
      <c r="BE17" s="1121">
        <v>2015</v>
      </c>
      <c r="BH17" s="1069" t="s">
        <v>1459</v>
      </c>
      <c r="BJ17" s="1218" t="s">
        <v>1521</v>
      </c>
      <c r="BL17" s="1218" t="s">
        <v>1521</v>
      </c>
      <c r="BN17" s="1069" t="s">
        <v>1522</v>
      </c>
      <c r="BR17" s="1068" t="s">
        <v>1314</v>
      </c>
      <c r="BS17" s="1429"/>
      <c r="BU17" s="1068" t="s">
        <v>1523</v>
      </c>
      <c r="BV17" s="1071"/>
      <c r="BW17" s="1691"/>
      <c r="BX17" s="1693" t="s">
        <v>1524</v>
      </c>
      <c r="CA17" s="1068" t="s">
        <v>1525</v>
      </c>
      <c r="CD17" s="1068" t="s">
        <v>1526</v>
      </c>
    </row>
    <row customHeight="1" ht="21">
      <c r="A18" s="1075" t="s">
        <v>1527</v>
      </c>
      <c r="B18" s="1076">
        <v>2016</v>
      </c>
      <c r="E18" s="2006" t="s">
        <v>1528</v>
      </c>
      <c r="I18" s="1077" t="s">
        <v>1529</v>
      </c>
      <c r="N18" s="1159" t="s">
        <v>1530</v>
      </c>
      <c r="X18" s="1088"/>
      <c r="AW18" s="1121" t="s">
        <v>1517</v>
      </c>
      <c r="AX18" s="1121" t="s">
        <v>1517</v>
      </c>
      <c r="BB18" s="1121" t="s">
        <v>1531</v>
      </c>
      <c r="BC18" s="1121" t="s">
        <v>1371</v>
      </c>
      <c r="BE18" s="1121">
        <v>2016</v>
      </c>
      <c r="BH18" s="1069" t="s">
        <v>1473</v>
      </c>
      <c r="BJ18" s="1218" t="s">
        <v>1532</v>
      </c>
      <c r="BL18" s="1218" t="s">
        <v>1532</v>
      </c>
      <c r="BN18" s="1069" t="s">
        <v>1533</v>
      </c>
      <c r="BQ18" s="1433" t="s">
        <v>1344</v>
      </c>
      <c r="BR18" s="1160" t="s">
        <v>1345</v>
      </c>
      <c r="BS18" s="275"/>
      <c r="BT18" s="1433" t="s">
        <v>1534</v>
      </c>
      <c r="BU18" s="1160" t="s">
        <v>1535</v>
      </c>
      <c r="BV18" s="1071"/>
      <c r="BW18" s="1698" t="s">
        <v>1536</v>
      </c>
      <c r="BX18" s="1692" t="s">
        <v>1537</v>
      </c>
      <c r="BZ18" s="1433" t="s">
        <v>1538</v>
      </c>
      <c r="CA18" s="1160" t="s">
        <v>1539</v>
      </c>
      <c r="CC18" s="1433" t="s">
        <v>1540</v>
      </c>
      <c r="CD18" s="1160" t="s">
        <v>1541</v>
      </c>
    </row>
    <row customHeight="1" ht="21">
      <c r="A19" s="1871" t="s">
        <v>1542</v>
      </c>
      <c r="B19" s="1076">
        <v>2017</v>
      </c>
      <c r="E19" s="1075" t="s">
        <v>164</v>
      </c>
      <c r="I19" s="1077" t="s">
        <v>1543</v>
      </c>
      <c r="N19" s="1159" t="s">
        <v>1544</v>
      </c>
      <c r="X19" s="1088"/>
      <c r="AW19" s="1121" t="s">
        <v>1529</v>
      </c>
      <c r="AX19" s="1121" t="s">
        <v>1529</v>
      </c>
      <c r="AZ19" s="1068" t="s">
        <v>1545</v>
      </c>
      <c r="BB19" s="1121" t="s">
        <v>1546</v>
      </c>
      <c r="BC19" s="1121" t="s">
        <v>1371</v>
      </c>
      <c r="BE19" s="1121">
        <v>2017</v>
      </c>
      <c r="BH19" s="1069" t="s">
        <v>1547</v>
      </c>
      <c r="BJ19" s="1218" t="s">
        <v>1548</v>
      </c>
      <c r="BL19" s="1218" t="s">
        <v>1548</v>
      </c>
      <c r="BQ19" s="1282">
        <v>4190064</v>
      </c>
      <c r="BR19" s="1069" t="s">
        <v>1549</v>
      </c>
      <c r="BS19" s="1430"/>
      <c r="BT19" s="1282">
        <v>4189671</v>
      </c>
      <c r="BU19" s="1069" t="s">
        <v>1550</v>
      </c>
      <c r="BV19" s="1071"/>
      <c r="BW19" s="1696">
        <v>4189706</v>
      </c>
      <c r="BX19" s="1694" t="s">
        <v>1551</v>
      </c>
      <c r="BZ19" s="1282">
        <v>4189714</v>
      </c>
      <c r="CA19" s="1069" t="s">
        <v>1552</v>
      </c>
      <c r="CC19" s="1282">
        <v>4189708</v>
      </c>
      <c r="CD19" s="1069" t="s">
        <v>1553</v>
      </c>
    </row>
    <row customHeight="1" ht="21">
      <c r="A20" s="1075" t="s">
        <v>1554</v>
      </c>
      <c r="B20" s="1076">
        <v>2018</v>
      </c>
      <c r="E20" s="1075" t="s">
        <v>1303</v>
      </c>
      <c r="I20" s="1077" t="s">
        <v>1555</v>
      </c>
      <c r="N20" s="1159" t="s">
        <v>1556</v>
      </c>
      <c r="AW20" s="1121" t="s">
        <v>1543</v>
      </c>
      <c r="AX20" s="1121" t="s">
        <v>1543</v>
      </c>
      <c r="AZ20" s="1121" t="s">
        <v>1557</v>
      </c>
      <c r="BB20" s="1121" t="s">
        <v>1558</v>
      </c>
      <c r="BC20" s="1121" t="s">
        <v>1488</v>
      </c>
      <c r="BE20" s="1121">
        <v>2018</v>
      </c>
      <c r="BH20" s="1069" t="s">
        <v>1484</v>
      </c>
      <c r="BJ20" s="1069" t="s">
        <v>1411</v>
      </c>
      <c r="BL20" s="1069" t="s">
        <v>1411</v>
      </c>
      <c r="BQ20" s="1282">
        <v>4190065</v>
      </c>
      <c r="BR20" s="1069" t="s">
        <v>1559</v>
      </c>
      <c r="BS20" s="1430"/>
      <c r="BT20" s="1282">
        <v>4189672</v>
      </c>
      <c r="BU20" s="1069" t="s">
        <v>1560</v>
      </c>
      <c r="BV20" s="1071"/>
      <c r="BW20" s="1696">
        <v>4189705</v>
      </c>
      <c r="BX20" s="1694" t="s">
        <v>1561</v>
      </c>
      <c r="BZ20" s="1282">
        <v>4189713</v>
      </c>
      <c r="CA20" s="1069" t="s">
        <v>1561</v>
      </c>
      <c r="CC20" s="1282">
        <v>4189709</v>
      </c>
      <c r="CD20" s="1069" t="s">
        <v>1562</v>
      </c>
    </row>
    <row customHeight="1" ht="21">
      <c r="A21" s="1075" t="s">
        <v>1563</v>
      </c>
      <c r="B21" s="1076">
        <v>2019</v>
      </c>
      <c r="I21" s="1077" t="s">
        <v>1564</v>
      </c>
      <c r="N21" s="1159" t="s">
        <v>1565</v>
      </c>
      <c r="AW21" s="1121" t="s">
        <v>1555</v>
      </c>
      <c r="AX21" s="1121" t="s">
        <v>1555</v>
      </c>
      <c r="AZ21" s="1121" t="s">
        <v>1566</v>
      </c>
      <c r="BB21" s="1121" t="s">
        <v>1567</v>
      </c>
      <c r="BC21" s="1121" t="s">
        <v>1371</v>
      </c>
      <c r="BE21" s="1121">
        <v>2019</v>
      </c>
      <c r="BH21" s="1069" t="s">
        <v>1491</v>
      </c>
      <c r="BJ21" s="1069" t="s">
        <v>1427</v>
      </c>
      <c r="BL21" s="1069" t="s">
        <v>1427</v>
      </c>
      <c r="BQ21" s="1282">
        <v>4190066</v>
      </c>
      <c r="BR21" s="1069" t="s">
        <v>1568</v>
      </c>
      <c r="BS21" s="1430"/>
      <c r="BT21" s="1282">
        <v>4189673</v>
      </c>
      <c r="BU21" s="1069" t="s">
        <v>1569</v>
      </c>
      <c r="BV21" s="1071"/>
      <c r="BW21" s="1696">
        <v>4189707</v>
      </c>
      <c r="BX21" s="1694" t="s">
        <v>1570</v>
      </c>
      <c r="BZ21" s="1282">
        <v>4189712</v>
      </c>
      <c r="CA21" s="1069" t="s">
        <v>1571</v>
      </c>
      <c r="CC21" s="1282">
        <v>4189710</v>
      </c>
      <c r="CD21" s="1069" t="s">
        <v>1572</v>
      </c>
    </row>
    <row customHeight="1" ht="21">
      <c r="A22" s="1075" t="s">
        <v>1573</v>
      </c>
      <c r="B22" s="1076">
        <v>2020</v>
      </c>
      <c r="N22" s="1159" t="s">
        <v>1574</v>
      </c>
      <c r="AW22" s="1121" t="s">
        <v>1564</v>
      </c>
      <c r="AX22" s="1121" t="s">
        <v>1564</v>
      </c>
      <c r="AZ22" s="1121" t="s">
        <v>1575</v>
      </c>
      <c r="BB22" s="1121" t="s">
        <v>1576</v>
      </c>
      <c r="BC22" s="1121" t="s">
        <v>1371</v>
      </c>
      <c r="BE22" s="1121">
        <v>2020</v>
      </c>
      <c r="BH22" s="1069" t="s">
        <v>1498</v>
      </c>
      <c r="BJ22" s="1069" t="s">
        <v>1443</v>
      </c>
      <c r="BL22" s="1069" t="s">
        <v>1443</v>
      </c>
      <c r="BQ22" s="1282">
        <v>4190067</v>
      </c>
      <c r="BR22" s="1069" t="s">
        <v>1577</v>
      </c>
      <c r="BS22" s="1430"/>
      <c r="BT22" s="1282">
        <v>4189674</v>
      </c>
      <c r="BU22" s="1069" t="s">
        <v>1578</v>
      </c>
      <c r="BV22" s="1071"/>
      <c r="BW22" s="1071"/>
      <c r="CC22" s="1282">
        <v>4189711</v>
      </c>
      <c r="CD22" s="1069" t="s">
        <v>322</v>
      </c>
    </row>
    <row customHeight="1" ht="21">
      <c r="A23" s="1075" t="s">
        <v>1579</v>
      </c>
      <c r="B23" s="1076">
        <v>2021</v>
      </c>
      <c r="AW23" s="1121" t="s">
        <v>1580</v>
      </c>
      <c r="AX23" s="1121" t="s">
        <v>1580</v>
      </c>
      <c r="AZ23" s="1121" t="s">
        <v>1581</v>
      </c>
      <c r="BB23" s="1121" t="s">
        <v>1582</v>
      </c>
      <c r="BC23" s="1121" t="s">
        <v>1281</v>
      </c>
      <c r="BE23" s="1121">
        <v>2021</v>
      </c>
      <c r="BH23" s="1069" t="s">
        <v>1506</v>
      </c>
      <c r="BJ23" s="1069" t="s">
        <v>1459</v>
      </c>
      <c r="BL23" s="1069" t="s">
        <v>1459</v>
      </c>
      <c r="BQ23" s="1282">
        <v>4190068</v>
      </c>
      <c r="BR23" s="1069" t="s">
        <v>1583</v>
      </c>
      <c r="BS23" s="1430"/>
      <c r="BT23" s="1282">
        <v>4189675</v>
      </c>
      <c r="BU23" s="1069" t="s">
        <v>1584</v>
      </c>
      <c r="BV23" s="1071"/>
      <c r="BW23" s="1071"/>
      <c r="CC23" s="1282">
        <v>5110778</v>
      </c>
      <c r="CD23" s="1069" t="s">
        <v>1585</v>
      </c>
    </row>
    <row customHeight="1" ht="21">
      <c r="A24" s="1075" t="s">
        <v>1586</v>
      </c>
      <c r="B24" s="1076">
        <v>2022</v>
      </c>
      <c r="AW24" s="1121" t="s">
        <v>1587</v>
      </c>
      <c r="AX24" s="1121" t="s">
        <v>1587</v>
      </c>
      <c r="AZ24" s="1121" t="s">
        <v>1588</v>
      </c>
      <c r="BB24" s="1121" t="s">
        <v>1589</v>
      </c>
      <c r="BC24" s="1121" t="s">
        <v>1590</v>
      </c>
      <c r="BE24" s="1121">
        <v>2022</v>
      </c>
      <c r="BH24" s="1069" t="s">
        <v>1515</v>
      </c>
      <c r="BJ24" s="1069" t="s">
        <v>1473</v>
      </c>
      <c r="BL24" s="1069" t="s">
        <v>1473</v>
      </c>
      <c r="BQ24" s="1282">
        <v>4190069</v>
      </c>
      <c r="BR24" s="1069" t="s">
        <v>1591</v>
      </c>
      <c r="BS24" s="1430"/>
      <c r="BT24" s="1282">
        <v>4189676</v>
      </c>
      <c r="BU24" s="1069" t="s">
        <v>1592</v>
      </c>
      <c r="BV24" s="1071"/>
      <c r="BW24" s="1071"/>
      <c r="CC24" s="1282">
        <v>25575374</v>
      </c>
      <c r="CD24" s="1069" t="s">
        <v>1593</v>
      </c>
    </row>
    <row customHeight="1" ht="11.25">
      <c r="A25" s="1075" t="s">
        <v>1594</v>
      </c>
      <c r="B25" s="1076">
        <v>2023</v>
      </c>
      <c r="AW25" s="1121" t="s">
        <v>1595</v>
      </c>
      <c r="AX25" s="1121" t="s">
        <v>1595</v>
      </c>
      <c r="AZ25" s="1121" t="s">
        <v>1596</v>
      </c>
      <c r="BB25" s="1121" t="s">
        <v>1597</v>
      </c>
      <c r="BC25" s="1121" t="s">
        <v>1590</v>
      </c>
      <c r="BE25" s="1121">
        <v>2023</v>
      </c>
      <c r="BH25" s="1069" t="s">
        <v>1522</v>
      </c>
      <c r="BJ25" s="1069" t="s">
        <v>1547</v>
      </c>
      <c r="BL25" s="1069" t="s">
        <v>1547</v>
      </c>
      <c r="BQ25" s="1282">
        <v>4190070</v>
      </c>
      <c r="BR25" s="1069" t="s">
        <v>1598</v>
      </c>
      <c r="BS25" s="1430"/>
      <c r="BT25" s="1282">
        <v>4189677</v>
      </c>
      <c r="BU25" s="1069" t="s">
        <v>1599</v>
      </c>
      <c r="BV25" s="1071"/>
      <c r="BW25" s="1071"/>
    </row>
    <row customHeight="1" ht="11.25">
      <c r="A26" s="1075" t="s">
        <v>1600</v>
      </c>
      <c r="B26" s="1076">
        <v>2024</v>
      </c>
      <c r="J26" s="1732" t="s">
        <v>1601</v>
      </c>
      <c r="AX26" s="1121" t="s">
        <v>1602</v>
      </c>
      <c r="AZ26" s="1121" t="s">
        <v>1466</v>
      </c>
      <c r="BB26" s="1121" t="s">
        <v>1603</v>
      </c>
      <c r="BC26" s="1121" t="s">
        <v>1590</v>
      </c>
      <c r="BE26" s="1121">
        <v>2024</v>
      </c>
      <c r="BH26" s="1069" t="s">
        <v>1533</v>
      </c>
      <c r="BJ26" s="1069" t="s">
        <v>1484</v>
      </c>
      <c r="BL26" s="1069" t="s">
        <v>1484</v>
      </c>
      <c r="BQ26" s="1282">
        <v>4190071</v>
      </c>
      <c r="BR26" s="1069" t="s">
        <v>1604</v>
      </c>
      <c r="BS26" s="1430"/>
      <c r="BV26" s="1071"/>
      <c r="BW26" s="1071"/>
    </row>
    <row customHeight="1" ht="11.25">
      <c r="A27" s="1075" t="s">
        <v>1605</v>
      </c>
      <c r="B27" s="1076">
        <v>2025</v>
      </c>
      <c r="J27" s="177" t="s">
        <v>186</v>
      </c>
      <c r="AX27" s="1121" t="s">
        <v>1606</v>
      </c>
      <c r="BB27" s="1121" t="s">
        <v>1607</v>
      </c>
      <c r="BC27" s="1121" t="s">
        <v>1590</v>
      </c>
      <c r="BE27" s="1121">
        <v>2025</v>
      </c>
      <c r="BH27" s="1071" t="s">
        <v>28</v>
      </c>
      <c r="BJ27" s="1069" t="s">
        <v>1491</v>
      </c>
      <c r="BL27" s="1069" t="s">
        <v>1491</v>
      </c>
      <c r="BN27" s="1071" t="s">
        <v>28</v>
      </c>
      <c r="BQ27" s="1282">
        <v>4190072</v>
      </c>
      <c r="BR27" s="1069" t="s">
        <v>1608</v>
      </c>
      <c r="BS27" s="1430"/>
      <c r="BV27" s="1071"/>
      <c r="BW27" s="1071"/>
    </row>
    <row customHeight="1" ht="11.25">
      <c r="A28" s="1075" t="s">
        <v>1609</v>
      </c>
      <c r="D28" s="1102"/>
      <c r="E28" s="1103"/>
      <c r="F28" s="1103"/>
      <c r="H28" s="1104" t="s">
        <v>1610</v>
      </c>
      <c r="AX28" s="1121" t="s">
        <v>1611</v>
      </c>
      <c r="AZ28" s="1068" t="s">
        <v>1612</v>
      </c>
      <c r="BB28" s="1121" t="s">
        <v>1613</v>
      </c>
      <c r="BC28" s="1121" t="s">
        <v>1614</v>
      </c>
      <c r="BE28" s="1121">
        <v>2026</v>
      </c>
      <c r="BH28" s="1071" t="s">
        <v>28</v>
      </c>
      <c r="BJ28" s="1069" t="s">
        <v>1498</v>
      </c>
      <c r="BL28" s="1069" t="s">
        <v>1498</v>
      </c>
      <c r="BN28" s="1071" t="s">
        <v>28</v>
      </c>
      <c r="BQ28" s="1282">
        <v>4190073</v>
      </c>
      <c r="BR28" s="1069" t="s">
        <v>1615</v>
      </c>
      <c r="BS28" s="1430"/>
      <c r="BV28" s="1071"/>
      <c r="BW28" s="1071"/>
    </row>
    <row customHeight="1" ht="11.25">
      <c r="A29" s="1075" t="s">
        <v>1616</v>
      </c>
      <c r="D29" s="1105" t="s">
        <v>1617</v>
      </c>
      <c r="E29" s="1106" t="str">
        <f>IF(TEMPLATE_GROUP="","",INDEX(StartDateList,MATCH(TEMPLATE_GROUP,CodeTemplateList,0),1))</f>
        <v>01.01.2025</v>
      </c>
      <c r="F29" s="1106" t="str">
        <f>IF(TEMPLATE_GROUP="","",INDEX(EndDateList,MATCH(TEMPLATE_GROUP,CodeTemplateList,0),1))</f>
        <v>31.12.2028</v>
      </c>
      <c r="H29" s="1107" t="s">
        <v>1618</v>
      </c>
      <c r="AX29" s="1121" t="s">
        <v>1619</v>
      </c>
      <c r="AZ29" s="1121" t="s">
        <v>1266</v>
      </c>
      <c r="BB29" s="1121" t="s">
        <v>1466</v>
      </c>
      <c r="BC29" s="1092"/>
      <c r="BE29" s="1121">
        <v>2027</v>
      </c>
      <c r="BJ29" s="1069" t="s">
        <v>1506</v>
      </c>
      <c r="BL29" s="1069" t="s">
        <v>1506</v>
      </c>
    </row>
    <row customHeight="1" ht="11.25">
      <c r="A30" s="1075" t="s">
        <v>1620</v>
      </c>
      <c r="D30" s="1108"/>
      <c r="E30" s="1109"/>
      <c r="F30" s="1109"/>
      <c r="AX30" s="1121" t="s">
        <v>1621</v>
      </c>
      <c r="AZ30" s="1121" t="s">
        <v>1292</v>
      </c>
      <c r="BE30" s="1121">
        <v>2028</v>
      </c>
      <c r="BJ30" s="1069" t="s">
        <v>1622</v>
      </c>
      <c r="BL30" s="1069" t="s">
        <v>1622</v>
      </c>
    </row>
    <row customHeight="1" ht="12.75">
      <c r="A31" s="1075" t="s">
        <v>1623</v>
      </c>
      <c r="D31" s="1102"/>
      <c r="E31" s="1103"/>
      <c r="F31" s="1103"/>
      <c r="H31" s="1110"/>
      <c r="AX31" s="1121" t="s">
        <v>1624</v>
      </c>
      <c r="AZ31" s="1121" t="s">
        <v>491</v>
      </c>
      <c r="BE31" s="1121">
        <v>2029</v>
      </c>
      <c r="BJ31" s="1069" t="s">
        <v>1625</v>
      </c>
      <c r="BL31" s="1069" t="s">
        <v>1625</v>
      </c>
    </row>
    <row customHeight="1" ht="11.25">
      <c r="A32" s="1075" t="s">
        <v>1626</v>
      </c>
      <c r="D32" s="1105" t="s">
        <v>1627</v>
      </c>
      <c r="E32" s="1106" t="str">
        <f>IF(TEMPLATE_GROUP="","",INDEX(StartDateList,MATCH(TEMPLATE_GROUP,CodeTemplateList,0),1))</f>
        <v>01.01.2025</v>
      </c>
      <c r="F32" s="1106" t="str">
        <f>IF(TEMPLATE_GROUP="","",INDEX(EndDateList,MATCH(TEMPLATE_GROUP,CodeTemplateList,0),1))</f>
        <v>31.12.2028</v>
      </c>
      <c r="H32" s="1111" t="s">
        <v>1628</v>
      </c>
      <c r="O32" s="1075" t="s">
        <v>490</v>
      </c>
      <c r="AX32" s="1121" t="s">
        <v>1629</v>
      </c>
      <c r="AZ32" s="1121" t="s">
        <v>489</v>
      </c>
      <c r="BE32" s="1121">
        <v>2030</v>
      </c>
      <c r="BJ32" s="1069" t="s">
        <v>1515</v>
      </c>
      <c r="BL32" s="1069" t="s">
        <v>1515</v>
      </c>
    </row>
    <row customHeight="1" ht="11.25">
      <c r="A33" s="1075" t="s">
        <v>1630</v>
      </c>
      <c r="O33" s="1075" t="s">
        <v>1290</v>
      </c>
      <c r="AX33" s="1121" t="s">
        <v>1631</v>
      </c>
      <c r="AZ33" s="1121" t="s">
        <v>1265</v>
      </c>
      <c r="BE33" s="1121">
        <v>2031</v>
      </c>
      <c r="BJ33" s="1069" t="s">
        <v>1522</v>
      </c>
      <c r="BL33" s="1069" t="s">
        <v>1522</v>
      </c>
    </row>
    <row customHeight="1" ht="11.25">
      <c r="A34" s="1075" t="s">
        <v>1632</v>
      </c>
      <c r="O34" s="1075" t="s">
        <v>1325</v>
      </c>
      <c r="AX34" s="1121" t="s">
        <v>1633</v>
      </c>
      <c r="BE34" s="1121">
        <v>2032</v>
      </c>
      <c r="BJ34" s="1069" t="s">
        <v>1533</v>
      </c>
      <c r="BL34" s="1069" t="s">
        <v>1533</v>
      </c>
    </row>
    <row customHeight="1" ht="11.25">
      <c r="A35" s="1075" t="s">
        <v>1634</v>
      </c>
      <c r="O35" s="1075" t="s">
        <v>1358</v>
      </c>
      <c r="AX35" s="1121" t="s">
        <v>1635</v>
      </c>
      <c r="AZ35" s="1068" t="s">
        <v>1636</v>
      </c>
      <c r="BE35" s="1121">
        <v>2033</v>
      </c>
      <c r="BL35" s="1069" t="s">
        <v>1637</v>
      </c>
    </row>
    <row customHeight="1" ht="11.25">
      <c r="A36" s="1871" t="s">
        <v>1638</v>
      </c>
      <c r="D36" s="1112" t="s">
        <v>1639</v>
      </c>
      <c r="E36" s="1113" t="s">
        <v>835</v>
      </c>
      <c r="F36" s="1114" t="str">
        <f>INDEX(E37:E41,MATCH(TEMPLATE_SPHERE,F37:F41,0))</f>
        <v>теплоснабжения</v>
      </c>
      <c r="G36" s="1114" t="str">
        <f>INDEX(G37:G41,MATCH(TEMPLATE_SPHERE,F37:F41,0))</f>
        <v>теплоснабжение</v>
      </c>
      <c r="O36" s="1075" t="s">
        <v>1382</v>
      </c>
      <c r="AX36" s="1121" t="s">
        <v>103</v>
      </c>
      <c r="AZ36" s="1121" t="s">
        <v>1265</v>
      </c>
      <c r="BE36" s="1121">
        <v>2034</v>
      </c>
      <c r="BL36" s="1069" t="s">
        <v>1640</v>
      </c>
    </row>
    <row customHeight="1" ht="11.25">
      <c r="A37" s="1075" t="s">
        <v>1641</v>
      </c>
      <c r="E37" s="408" t="s">
        <v>1642</v>
      </c>
      <c r="F37" s="1115" t="s">
        <v>835</v>
      </c>
      <c r="G37" s="408" t="s">
        <v>1643</v>
      </c>
      <c r="O37" s="1075" t="s">
        <v>1401</v>
      </c>
      <c r="AX37" s="1121" t="s">
        <v>1644</v>
      </c>
      <c r="AZ37" s="1121" t="s">
        <v>1291</v>
      </c>
      <c r="BE37" s="1121">
        <v>2035</v>
      </c>
    </row>
    <row customHeight="1" ht="11.25">
      <c r="A38" s="1075" t="s">
        <v>1645</v>
      </c>
      <c r="E38" s="408" t="s">
        <v>1646</v>
      </c>
      <c r="F38" s="1116" t="s">
        <v>881</v>
      </c>
      <c r="G38" s="408" t="s">
        <v>1647</v>
      </c>
      <c r="O38" s="1075" t="s">
        <v>1418</v>
      </c>
      <c r="AX38" s="1121" t="s">
        <v>1648</v>
      </c>
      <c r="AZ38" s="1121" t="s">
        <v>1326</v>
      </c>
      <c r="BE38" s="1121">
        <v>2036</v>
      </c>
      <c r="BH38" s="1068" t="s">
        <v>1649</v>
      </c>
      <c r="BJ38" s="1068" t="s">
        <v>1650</v>
      </c>
      <c r="BL38" s="1068" t="s">
        <v>1651</v>
      </c>
      <c r="BN38" s="1068" t="s">
        <v>1652</v>
      </c>
    </row>
    <row customHeight="1" ht="11.25">
      <c r="A39" s="1075" t="s">
        <v>16</v>
      </c>
      <c r="E39" s="408" t="s">
        <v>1653</v>
      </c>
      <c r="F39" s="1116" t="s">
        <v>934</v>
      </c>
      <c r="G39" s="408" t="s">
        <v>1654</v>
      </c>
      <c r="O39" s="1075" t="s">
        <v>1434</v>
      </c>
      <c r="AX39" s="1121" t="s">
        <v>1655</v>
      </c>
      <c r="AZ39" s="1121" t="s">
        <v>1359</v>
      </c>
      <c r="BE39" s="1121">
        <v>2037</v>
      </c>
      <c r="BH39" s="1069" t="s">
        <v>1656</v>
      </c>
      <c r="BJ39" s="1218" t="s">
        <v>1656</v>
      </c>
      <c r="BL39" s="1218" t="s">
        <v>1656</v>
      </c>
      <c r="BN39" s="1069" t="s">
        <v>1657</v>
      </c>
    </row>
    <row customHeight="1" ht="11.25">
      <c r="A40" s="1075" t="s">
        <v>1658</v>
      </c>
      <c r="E40" s="408" t="s">
        <v>1659</v>
      </c>
      <c r="F40" s="1116" t="s">
        <v>921</v>
      </c>
      <c r="G40" s="408" t="s">
        <v>1660</v>
      </c>
      <c r="O40" s="1075" t="s">
        <v>1450</v>
      </c>
      <c r="AX40" s="1121" t="s">
        <v>1661</v>
      </c>
      <c r="BE40" s="1121">
        <v>2038</v>
      </c>
      <c r="BH40" s="1069" t="s">
        <v>1662</v>
      </c>
      <c r="BJ40" s="1218" t="s">
        <v>1054</v>
      </c>
      <c r="BL40" s="1218" t="s">
        <v>1054</v>
      </c>
      <c r="BN40" s="1069" t="s">
        <v>1088</v>
      </c>
    </row>
    <row customHeight="1" ht="11.25">
      <c r="A41" s="1075" t="s">
        <v>1663</v>
      </c>
      <c r="E41" s="408" t="s">
        <v>1664</v>
      </c>
      <c r="F41" s="1116" t="s">
        <v>1665</v>
      </c>
      <c r="G41" s="408" t="s">
        <v>1664</v>
      </c>
      <c r="O41" s="1075" t="s">
        <v>1466</v>
      </c>
      <c r="AX41" s="1121" t="s">
        <v>1666</v>
      </c>
      <c r="AZ41" s="1068" t="s">
        <v>1667</v>
      </c>
      <c r="BE41" s="1121">
        <v>2039</v>
      </c>
      <c r="BH41" s="1069" t="s">
        <v>1668</v>
      </c>
      <c r="BJ41" s="1218" t="s">
        <v>1050</v>
      </c>
      <c r="BL41" s="1218" t="s">
        <v>1050</v>
      </c>
      <c r="BN41" s="1069" t="s">
        <v>1075</v>
      </c>
    </row>
    <row customHeight="1" ht="11.25">
      <c r="A42" s="1075" t="s">
        <v>1669</v>
      </c>
      <c r="AX42" s="1121" t="s">
        <v>1670</v>
      </c>
      <c r="AZ42" s="1121" t="s">
        <v>490</v>
      </c>
      <c r="BE42" s="1121">
        <v>2040</v>
      </c>
      <c r="BH42" s="1069" t="s">
        <v>1072</v>
      </c>
      <c r="BJ42" s="1218" t="s">
        <v>1052</v>
      </c>
      <c r="BL42" s="1218" t="s">
        <v>1052</v>
      </c>
      <c r="BN42" s="1069" t="s">
        <v>1671</v>
      </c>
    </row>
    <row customHeight="1" ht="11.25">
      <c r="A43" s="1075" t="s">
        <v>1672</v>
      </c>
      <c r="AX43" s="1121" t="s">
        <v>1673</v>
      </c>
      <c r="AZ43" s="1121" t="s">
        <v>1290</v>
      </c>
      <c r="BE43" s="1121">
        <v>2041</v>
      </c>
      <c r="BH43" s="1069" t="s">
        <v>1674</v>
      </c>
      <c r="BJ43" s="1218" t="s">
        <v>1668</v>
      </c>
      <c r="BL43" s="1218" t="s">
        <v>1668</v>
      </c>
      <c r="BN43" s="1069" t="s">
        <v>1675</v>
      </c>
    </row>
    <row customHeight="1" ht="11.25">
      <c r="A44" s="1075" t="s">
        <v>1676</v>
      </c>
      <c r="G44" s="1095">
        <f>YEAR(TODAY())</f>
        <v>2026</v>
      </c>
      <c r="I44" s="800" t="s">
        <v>1677</v>
      </c>
      <c r="J44" s="1090" t="s">
        <v>1678</v>
      </c>
      <c r="K44" s="1090" t="s">
        <v>1679</v>
      </c>
      <c r="AX44" s="1121" t="s">
        <v>1680</v>
      </c>
      <c r="AZ44" s="1121" t="s">
        <v>1325</v>
      </c>
      <c r="BE44" s="1121">
        <v>2042</v>
      </c>
      <c r="BH44" s="1069" t="s">
        <v>1681</v>
      </c>
      <c r="BJ44" s="1218" t="s">
        <v>1072</v>
      </c>
      <c r="BL44" s="1218" t="s">
        <v>1072</v>
      </c>
      <c r="BN44" s="1069" t="s">
        <v>1682</v>
      </c>
    </row>
    <row customHeight="1" ht="11.25">
      <c r="A45" s="1075" t="s">
        <v>1683</v>
      </c>
      <c r="D45" s="1112" t="s">
        <v>1684</v>
      </c>
      <c r="E45" s="1113" t="s">
        <v>1685</v>
      </c>
      <c r="F45" s="798" t="s">
        <v>1686</v>
      </c>
      <c r="G45" s="797" t="s">
        <v>1687</v>
      </c>
      <c r="H45" s="800" t="s">
        <v>1688</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1689</v>
      </c>
      <c r="AZ45" s="1121" t="s">
        <v>1358</v>
      </c>
      <c r="BE45" s="1121">
        <v>2043</v>
      </c>
      <c r="BH45" s="1069" t="s">
        <v>1690</v>
      </c>
      <c r="BJ45" s="1218" t="s">
        <v>1066</v>
      </c>
      <c r="BL45" s="1218" t="s">
        <v>1066</v>
      </c>
      <c r="BN45" s="1069" t="s">
        <v>1691</v>
      </c>
    </row>
    <row customHeight="1" ht="11.25">
      <c r="A46" s="1075" t="s">
        <v>1692</v>
      </c>
      <c r="E46" s="408" t="s">
        <v>26</v>
      </c>
      <c r="F46" s="1115" t="s">
        <v>1693</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1694</v>
      </c>
      <c r="AZ46" s="1121" t="s">
        <v>1382</v>
      </c>
      <c r="BE46" s="1121">
        <v>2044</v>
      </c>
      <c r="BH46" s="1069" t="s">
        <v>1075</v>
      </c>
      <c r="BJ46" s="1218" t="s">
        <v>1056</v>
      </c>
      <c r="BL46" s="1218" t="s">
        <v>1056</v>
      </c>
      <c r="BN46" s="1069" t="s">
        <v>1695</v>
      </c>
    </row>
    <row customHeight="1" ht="11.25">
      <c r="A47" s="1075" t="s">
        <v>1696</v>
      </c>
      <c r="E47" s="408" t="s">
        <v>33</v>
      </c>
      <c r="F47" s="1116" t="s">
        <v>1697</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1698</v>
      </c>
      <c r="AZ47" s="1121" t="s">
        <v>1401</v>
      </c>
      <c r="BE47" s="1121">
        <v>2045</v>
      </c>
      <c r="BH47" s="1069" t="s">
        <v>1671</v>
      </c>
      <c r="BJ47" s="1218" t="s">
        <v>1058</v>
      </c>
      <c r="BL47" s="1218" t="s">
        <v>1058</v>
      </c>
      <c r="BN47" s="1069" t="s">
        <v>1699</v>
      </c>
    </row>
    <row customHeight="1" ht="11.25">
      <c r="A48" s="1075" t="s">
        <v>1700</v>
      </c>
      <c r="E48" s="408" t="s">
        <v>1701</v>
      </c>
      <c r="F48" s="1116" t="s">
        <v>1702</v>
      </c>
      <c r="G48" s="1117" t="str">
        <f>_xlfn.IFERROR(IF(f_year="","01.01."&amp;CURRENT_YEAR,"01.01."&amp;f_year),"01.01."&amp;CURRENT_YEAR)</f>
        <v>01.01.2026</v>
      </c>
      <c r="H48" s="1117" t="str">
        <f>_xlfn.IFERROR(IF(f_year="","31.12."&amp;CURRENT_YEAR,"31.12."&amp;f_year),"31.12."&amp;CURRENT_YEAR)</f>
        <v>31.12.2026</v>
      </c>
      <c r="I48" s="1743">
        <f>IF(f_year="",TRUE,FALSE)</f>
        <v>1</v>
      </c>
      <c r="J48" s="1746" t="s">
        <v>1703</v>
      </c>
      <c r="K48" s="1747"/>
      <c r="AX48" s="1121" t="s">
        <v>1704</v>
      </c>
      <c r="AZ48" s="1121" t="s">
        <v>1418</v>
      </c>
      <c r="BE48" s="1121">
        <v>2046</v>
      </c>
      <c r="BH48" s="1069" t="s">
        <v>1675</v>
      </c>
      <c r="BJ48" s="1218" t="s">
        <v>1060</v>
      </c>
      <c r="BL48" s="1218" t="s">
        <v>1060</v>
      </c>
      <c r="BN48" s="1069" t="s">
        <v>1705</v>
      </c>
    </row>
    <row customHeight="1" ht="11.25">
      <c r="A49" s="1075" t="s">
        <v>1706</v>
      </c>
      <c r="E49" s="408" t="s">
        <v>1707</v>
      </c>
      <c r="F49" s="1116" t="s">
        <v>1708</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1709</v>
      </c>
      <c r="AZ49" s="1121" t="s">
        <v>1434</v>
      </c>
      <c r="BE49" s="1121">
        <v>2047</v>
      </c>
      <c r="BH49" s="1069" t="s">
        <v>1076</v>
      </c>
      <c r="BJ49" s="1218" t="s">
        <v>1062</v>
      </c>
      <c r="BL49" s="1218" t="s">
        <v>1062</v>
      </c>
    </row>
    <row customHeight="1" ht="11.25">
      <c r="A50" s="1075" t="s">
        <v>1710</v>
      </c>
      <c r="E50" s="408" t="s">
        <v>1711</v>
      </c>
      <c r="F50" s="1116" t="s">
        <v>1046</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1712</v>
      </c>
      <c r="AZ50" s="1121" t="s">
        <v>1450</v>
      </c>
      <c r="BE50" s="1121">
        <v>2048</v>
      </c>
      <c r="BH50" s="1069" t="s">
        <v>1682</v>
      </c>
      <c r="BJ50" s="1218" t="s">
        <v>1064</v>
      </c>
      <c r="BL50" s="1218" t="s">
        <v>1064</v>
      </c>
    </row>
    <row customHeight="1" ht="11.25">
      <c r="A51" s="1075" t="s">
        <v>1713</v>
      </c>
      <c r="E51" s="408" t="s">
        <v>1714</v>
      </c>
      <c r="F51" s="1116" t="s">
        <v>1715</v>
      </c>
      <c r="G51" s="1117" t="str">
        <f>_xlfn.IFERROR(IF(TITLE_PERIOD_START="","01.01."&amp;CURRENT_YEAR,"01.01."&amp;YEAR(TITLE_PERIOD_START)),"01.01."&amp;CURRENT_YEAR)</f>
        <v>01.01.2025</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1716</v>
      </c>
      <c r="AZ51" s="1121" t="s">
        <v>1466</v>
      </c>
      <c r="BE51" s="1121">
        <v>2049</v>
      </c>
      <c r="BH51" s="1069" t="s">
        <v>1691</v>
      </c>
      <c r="BJ51" s="1218" t="s">
        <v>1717</v>
      </c>
      <c r="BL51" s="1218" t="s">
        <v>1717</v>
      </c>
    </row>
    <row customHeight="1" ht="11.25">
      <c r="A52" s="1075" t="s">
        <v>1718</v>
      </c>
      <c r="E52" s="408" t="s">
        <v>1719</v>
      </c>
      <c r="F52" s="1116" t="s">
        <v>1685</v>
      </c>
      <c r="G52" s="1117" t="str">
        <f>_xlfn.IFERROR(IF(TITLE_PERIOD_START="","01.01."&amp;CURRENT_YEAR,"01.01."&amp;YEAR(TITLE_PERIOD_START)),"01.01."&amp;CURRENT_YEAR)</f>
        <v>01.01.2025</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1720</v>
      </c>
      <c r="AZ52" s="1121" t="s">
        <v>1265</v>
      </c>
      <c r="BE52" s="1121">
        <v>2050</v>
      </c>
      <c r="BH52" s="1069" t="s">
        <v>1695</v>
      </c>
      <c r="BJ52" s="1218" t="s">
        <v>1075</v>
      </c>
      <c r="BL52" s="1218" t="s">
        <v>1075</v>
      </c>
    </row>
    <row customHeight="1" ht="11.25">
      <c r="A53" s="1075" t="s">
        <v>1721</v>
      </c>
      <c r="E53" s="408" t="s">
        <v>1722</v>
      </c>
      <c r="F53" s="1116" t="s">
        <v>1722</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1723</v>
      </c>
      <c r="K53" s="1747"/>
      <c r="AX53" s="1121" t="s">
        <v>1724</v>
      </c>
      <c r="BE53" s="1121">
        <v>2051</v>
      </c>
      <c r="BH53" s="1069" t="s">
        <v>1699</v>
      </c>
      <c r="BJ53" s="1218" t="s">
        <v>1671</v>
      </c>
      <c r="BL53" s="1218" t="s">
        <v>1671</v>
      </c>
    </row>
    <row customHeight="1" ht="11.25">
      <c r="A54" s="1075" t="s">
        <v>1725</v>
      </c>
      <c r="AX54" s="1121" t="s">
        <v>1726</v>
      </c>
      <c r="AZ54" s="1068" t="s">
        <v>1727</v>
      </c>
      <c r="BE54" s="1121">
        <v>2052</v>
      </c>
      <c r="BH54" s="1069" t="s">
        <v>1705</v>
      </c>
      <c r="BJ54" s="1218" t="s">
        <v>1675</v>
      </c>
      <c r="BL54" s="1218" t="s">
        <v>1675</v>
      </c>
    </row>
    <row customHeight="1" ht="11.25">
      <c r="A55" s="1075" t="s">
        <v>1728</v>
      </c>
      <c r="AX55" s="1121" t="s">
        <v>1729</v>
      </c>
      <c r="AZ55" s="1121" t="s">
        <v>1267</v>
      </c>
      <c r="BE55" s="1121">
        <v>2053</v>
      </c>
      <c r="BH55" s="1071" t="s">
        <v>28</v>
      </c>
      <c r="BJ55" s="1218" t="s">
        <v>1076</v>
      </c>
      <c r="BL55" s="1218" t="s">
        <v>1076</v>
      </c>
    </row>
    <row customHeight="1" ht="11.25">
      <c r="A56" s="1075" t="s">
        <v>1730</v>
      </c>
      <c r="D56" s="1119" t="s">
        <v>1731</v>
      </c>
      <c r="E56" s="1096" t="s">
        <v>115</v>
      </c>
      <c r="F56" s="1075" t="s">
        <v>1732</v>
      </c>
      <c r="AX56" s="1121" t="s">
        <v>1733</v>
      </c>
      <c r="AZ56" s="1121" t="s">
        <v>1293</v>
      </c>
      <c r="BE56" s="1121">
        <v>2054</v>
      </c>
      <c r="BH56" s="1071" t="s">
        <v>28</v>
      </c>
      <c r="BJ56" s="1218" t="s">
        <v>1682</v>
      </c>
      <c r="BL56" s="1218" t="s">
        <v>1682</v>
      </c>
    </row>
    <row customHeight="1" ht="11.25">
      <c r="A57" s="1075" t="s">
        <v>1734</v>
      </c>
      <c r="D57" s="1119" t="s">
        <v>1735</v>
      </c>
      <c r="E57" s="1096" t="s">
        <v>115</v>
      </c>
      <c r="F57" s="1075" t="s">
        <v>1732</v>
      </c>
      <c r="AX57" s="1121" t="s">
        <v>1736</v>
      </c>
      <c r="AZ57" s="1121" t="s">
        <v>1328</v>
      </c>
      <c r="BE57" s="1121">
        <v>2055</v>
      </c>
      <c r="BJ57" s="1218" t="s">
        <v>1691</v>
      </c>
      <c r="BL57" s="1218" t="s">
        <v>1691</v>
      </c>
    </row>
    <row customHeight="1" ht="11.25">
      <c r="A58" s="1075" t="s">
        <v>1737</v>
      </c>
      <c r="D58" s="1119" t="s">
        <v>1738</v>
      </c>
      <c r="E58" s="1096" t="s">
        <v>115</v>
      </c>
      <c r="F58" s="1075" t="s">
        <v>1732</v>
      </c>
      <c r="AX58" s="1121" t="s">
        <v>1739</v>
      </c>
      <c r="BE58" s="1121">
        <v>2056</v>
      </c>
      <c r="BJ58" s="1218" t="s">
        <v>1695</v>
      </c>
      <c r="BL58" s="1218" t="s">
        <v>1695</v>
      </c>
    </row>
    <row customHeight="1" ht="11.25">
      <c r="A59" s="1075" t="s">
        <v>1740</v>
      </c>
      <c r="D59" s="1119" t="s">
        <v>135</v>
      </c>
      <c r="E59" s="1096" t="s">
        <v>1629</v>
      </c>
      <c r="F59" s="1075" t="s">
        <v>1741</v>
      </c>
      <c r="AX59" s="1121" t="s">
        <v>1742</v>
      </c>
      <c r="AZ59" s="1068" t="s">
        <v>1743</v>
      </c>
      <c r="BE59" s="1121">
        <v>2057</v>
      </c>
      <c r="BJ59" s="1218" t="s">
        <v>1699</v>
      </c>
      <c r="BL59" s="1218" t="s">
        <v>1699</v>
      </c>
    </row>
    <row customHeight="1" ht="11.25">
      <c r="A60" s="1075" t="s">
        <v>1744</v>
      </c>
      <c r="D60" s="1119" t="s">
        <v>1745</v>
      </c>
      <c r="E60" s="1096" t="s">
        <v>1629</v>
      </c>
      <c r="F60" s="1075" t="s">
        <v>1741</v>
      </c>
      <c r="AX60" s="1121" t="s">
        <v>1746</v>
      </c>
      <c r="AZ60" s="1121" t="s">
        <v>1268</v>
      </c>
      <c r="BE60" s="1121">
        <v>2058</v>
      </c>
      <c r="BJ60" s="1218" t="s">
        <v>1705</v>
      </c>
      <c r="BL60" s="1218" t="s">
        <v>1705</v>
      </c>
    </row>
    <row customHeight="1" ht="11.25">
      <c r="A61" s="1075" t="s">
        <v>1747</v>
      </c>
      <c r="D61" s="1119" t="s">
        <v>1748</v>
      </c>
      <c r="E61" s="1096" t="s">
        <v>1749</v>
      </c>
      <c r="F61" s="1075" t="s">
        <v>1741</v>
      </c>
      <c r="AX61" s="1121" t="s">
        <v>1750</v>
      </c>
      <c r="AZ61" s="1121" t="s">
        <v>1294</v>
      </c>
      <c r="BE61" s="1121">
        <v>2059</v>
      </c>
      <c r="BL61" s="1218" t="s">
        <v>1068</v>
      </c>
    </row>
    <row customHeight="1" ht="11.25">
      <c r="A62" s="1075" t="s">
        <v>1751</v>
      </c>
      <c r="D62" s="1119" t="s">
        <v>134</v>
      </c>
      <c r="E62" s="1096">
        <v>32</v>
      </c>
      <c r="F62" s="1075" t="s">
        <v>1741</v>
      </c>
      <c r="AZ62" s="1121" t="s">
        <v>1329</v>
      </c>
      <c r="BE62" s="1121">
        <v>2060</v>
      </c>
      <c r="BL62" s="1218" t="s">
        <v>1070</v>
      </c>
    </row>
    <row customHeight="1" ht="11.25">
      <c r="A63" s="1075" t="s">
        <v>1752</v>
      </c>
      <c r="D63" s="1119" t="s">
        <v>1753</v>
      </c>
      <c r="E63" s="1096">
        <v>32</v>
      </c>
      <c r="F63" s="1075" t="s">
        <v>1741</v>
      </c>
      <c r="AZ63" s="1121" t="s">
        <v>1360</v>
      </c>
      <c r="BE63" s="1121">
        <v>2061</v>
      </c>
    </row>
    <row customHeight="1" ht="11.25">
      <c r="A64" s="1075" t="s">
        <v>1754</v>
      </c>
      <c r="D64" s="1119" t="s">
        <v>1755</v>
      </c>
      <c r="E64" s="1096">
        <v>36</v>
      </c>
      <c r="F64" s="1075" t="s">
        <v>1741</v>
      </c>
      <c r="AZ64" s="1121" t="s">
        <v>1383</v>
      </c>
      <c r="BE64" s="1121">
        <v>2062</v>
      </c>
    </row>
    <row customHeight="1" ht="11.25">
      <c r="A65" s="1075" t="s">
        <v>1756</v>
      </c>
      <c r="D65" s="1075"/>
      <c r="BE65" s="1121">
        <v>2063</v>
      </c>
    </row>
    <row customHeight="1" ht="11.25">
      <c r="A66" s="1075" t="s">
        <v>1757</v>
      </c>
      <c r="AZ66" s="1068" t="s">
        <v>1758</v>
      </c>
      <c r="BE66" s="1121">
        <v>2064</v>
      </c>
    </row>
    <row customHeight="1" ht="11.25">
      <c r="A67" s="1075" t="s">
        <v>1759</v>
      </c>
      <c r="AZ67" s="1121" t="s">
        <v>1269</v>
      </c>
      <c r="BE67" s="1121">
        <v>2065</v>
      </c>
    </row>
    <row customHeight="1" ht="11.25">
      <c r="A68" s="1075" t="s">
        <v>1760</v>
      </c>
      <c r="AZ68" s="1121" t="s">
        <v>1295</v>
      </c>
      <c r="BE68" s="1121">
        <v>2066</v>
      </c>
      <c r="BH68" s="1068" t="s">
        <v>1761</v>
      </c>
      <c r="BJ68" s="1068" t="s">
        <v>1762</v>
      </c>
      <c r="BL68" s="1068" t="s">
        <v>1763</v>
      </c>
      <c r="BN68" s="1068" t="s">
        <v>1764</v>
      </c>
    </row>
    <row customHeight="1" ht="11.25">
      <c r="A69" s="1075" t="s">
        <v>1765</v>
      </c>
      <c r="AZ69" s="1121" t="s">
        <v>1330</v>
      </c>
      <c r="BE69" s="1121">
        <v>2067</v>
      </c>
      <c r="BH69" s="1069" t="s">
        <v>1766</v>
      </c>
      <c r="BI69" s="1118" t="s">
        <v>113</v>
      </c>
      <c r="BJ69" s="1069" t="s">
        <v>1767</v>
      </c>
      <c r="BK69" s="1118" t="s">
        <v>113</v>
      </c>
      <c r="BL69" s="1069" t="s">
        <v>1768</v>
      </c>
      <c r="BM69" s="1071" t="s">
        <v>113</v>
      </c>
      <c r="BN69" s="1069" t="s">
        <v>1769</v>
      </c>
    </row>
    <row customHeight="1" ht="11.25">
      <c r="A70" s="1075" t="s">
        <v>1770</v>
      </c>
      <c r="AZ70" s="1121" t="s">
        <v>1361</v>
      </c>
      <c r="BE70" s="1121">
        <v>2068</v>
      </c>
      <c r="BH70" s="1069" t="s">
        <v>1771</v>
      </c>
      <c r="BJ70" s="1069" t="s">
        <v>1772</v>
      </c>
      <c r="BL70" s="1069" t="s">
        <v>1773</v>
      </c>
      <c r="BN70" s="1069" t="s">
        <v>1774</v>
      </c>
    </row>
    <row customHeight="1" ht="11.25">
      <c r="A71" s="1075" t="s">
        <v>1775</v>
      </c>
      <c r="AZ71" s="1121" t="s">
        <v>1363</v>
      </c>
      <c r="BE71" s="1121">
        <v>2069</v>
      </c>
      <c r="BH71" s="1069" t="s">
        <v>1776</v>
      </c>
      <c r="BI71" s="1118" t="s">
        <v>94</v>
      </c>
      <c r="BJ71" s="1069" t="s">
        <v>1777</v>
      </c>
      <c r="BK71" s="1118" t="s">
        <v>94</v>
      </c>
      <c r="BL71" s="1069" t="s">
        <v>1778</v>
      </c>
      <c r="BM71" s="1071" t="s">
        <v>94</v>
      </c>
      <c r="BN71" s="1069" t="s">
        <v>1779</v>
      </c>
    </row>
    <row customHeight="1" ht="11.25">
      <c r="A72" s="1075" t="s">
        <v>1780</v>
      </c>
      <c r="AZ72" s="1121" t="s">
        <v>19</v>
      </c>
      <c r="BE72" s="1121">
        <v>2070</v>
      </c>
      <c r="BH72" s="1069" t="s">
        <v>1781</v>
      </c>
      <c r="BJ72" s="1069" t="s">
        <v>1781</v>
      </c>
      <c r="BL72" s="1069" t="s">
        <v>1781</v>
      </c>
      <c r="BN72" s="1069" t="s">
        <v>1782</v>
      </c>
    </row>
    <row customHeight="1" ht="11.25">
      <c r="A73" s="1075" t="s">
        <v>1783</v>
      </c>
      <c r="BH73" s="1069" t="s">
        <v>1784</v>
      </c>
      <c r="BI73" s="1118" t="s">
        <v>115</v>
      </c>
      <c r="BJ73" s="1069" t="s">
        <v>1785</v>
      </c>
      <c r="BK73" s="1118" t="s">
        <v>115</v>
      </c>
      <c r="BL73" s="1069" t="s">
        <v>1786</v>
      </c>
      <c r="BM73" s="1071" t="s">
        <v>115</v>
      </c>
      <c r="BN73" s="1069" t="s">
        <v>1787</v>
      </c>
    </row>
    <row customHeight="1" ht="11.25">
      <c r="A74" s="1075" t="s">
        <v>1788</v>
      </c>
      <c r="BH74" s="1069" t="s">
        <v>1789</v>
      </c>
      <c r="BJ74" s="1069" t="s">
        <v>1790</v>
      </c>
      <c r="BL74" s="1069" t="s">
        <v>1791</v>
      </c>
      <c r="BN74" s="1069" t="s">
        <v>1792</v>
      </c>
    </row>
    <row customHeight="1" ht="11.25">
      <c r="A75" s="1075" t="s">
        <v>1793</v>
      </c>
      <c r="AZ75" s="1068" t="s">
        <v>1794</v>
      </c>
      <c r="BH75" s="1069" t="s">
        <v>1795</v>
      </c>
      <c r="BJ75" s="1069" t="s">
        <v>1795</v>
      </c>
      <c r="BL75" s="1069" t="s">
        <v>1795</v>
      </c>
    </row>
    <row customHeight="1" ht="11.25">
      <c r="A76" s="1075" t="s">
        <v>1796</v>
      </c>
      <c r="AZ76" s="1121" t="s">
        <v>1278</v>
      </c>
      <c r="BH76" s="1069" t="s">
        <v>1797</v>
      </c>
      <c r="BJ76" s="1069" t="s">
        <v>1798</v>
      </c>
      <c r="BL76" s="1069" t="s">
        <v>1799</v>
      </c>
    </row>
    <row customHeight="1" ht="11.25">
      <c r="A77" s="1075" t="s">
        <v>1800</v>
      </c>
      <c r="AZ77" s="1121" t="s">
        <v>1305</v>
      </c>
    </row>
    <row customHeight="1" ht="11.25">
      <c r="A78" s="1075" t="s">
        <v>1801</v>
      </c>
      <c r="AZ78" s="1121" t="s">
        <v>1337</v>
      </c>
    </row>
    <row customHeight="1" ht="11.25">
      <c r="A79" s="1075" t="s">
        <v>1802</v>
      </c>
      <c r="AZ79" s="1121" t="s">
        <v>1367</v>
      </c>
      <c r="BH79" s="1068" t="s">
        <v>1803</v>
      </c>
      <c r="BJ79" s="1068" t="s">
        <v>1804</v>
      </c>
      <c r="BL79" s="1068" t="s">
        <v>1805</v>
      </c>
    </row>
    <row customHeight="1" ht="11.25">
      <c r="A80" s="1075" t="s">
        <v>1806</v>
      </c>
      <c r="AZ80" s="1121" t="s">
        <v>1388</v>
      </c>
      <c r="BH80" s="1069" t="s">
        <v>1807</v>
      </c>
      <c r="BJ80" s="1069" t="s">
        <v>1808</v>
      </c>
      <c r="BL80" s="1069" t="s">
        <v>1809</v>
      </c>
    </row>
    <row customHeight="1" ht="11.25">
      <c r="A81" s="1075" t="s">
        <v>1810</v>
      </c>
      <c r="AZ81" s="1121" t="s">
        <v>1405</v>
      </c>
      <c r="BH81" s="1069" t="s">
        <v>1811</v>
      </c>
      <c r="BJ81" s="1069" t="s">
        <v>1812</v>
      </c>
      <c r="BL81" s="1069" t="s">
        <v>1813</v>
      </c>
    </row>
    <row customHeight="1" ht="11.25">
      <c r="A82" s="1075" t="s">
        <v>1814</v>
      </c>
      <c r="AZ82" s="1121" t="s">
        <v>1420</v>
      </c>
      <c r="BH82" s="1069" t="s">
        <v>1815</v>
      </c>
      <c r="BJ82" s="1069" t="s">
        <v>1816</v>
      </c>
      <c r="BL82" s="1069" t="s">
        <v>1817</v>
      </c>
    </row>
    <row customHeight="1" ht="11.25">
      <c r="A83" s="1075" t="s">
        <v>1818</v>
      </c>
      <c r="BH83" s="1069" t="s">
        <v>1819</v>
      </c>
      <c r="BJ83" s="1069" t="s">
        <v>1820</v>
      </c>
      <c r="BL83" s="1069" t="s">
        <v>1821</v>
      </c>
    </row>
    <row customHeight="1" ht="11.25">
      <c r="A84" s="1075" t="s">
        <v>1822</v>
      </c>
      <c r="AZ84" s="1068" t="s">
        <v>1823</v>
      </c>
    </row>
    <row customHeight="1" ht="11.25">
      <c r="A85" s="1871" t="s">
        <v>1824</v>
      </c>
      <c r="AZ85" s="1121" t="s">
        <v>1825</v>
      </c>
    </row>
    <row customHeight="1" ht="11.25">
      <c r="A86" s="1075" t="s">
        <v>1826</v>
      </c>
      <c r="AZ86" s="1121" t="s">
        <v>1827</v>
      </c>
      <c r="BH86" s="1068" t="s">
        <v>1828</v>
      </c>
      <c r="BJ86" s="1068" t="s">
        <v>1829</v>
      </c>
      <c r="BL86" s="1068" t="s">
        <v>1830</v>
      </c>
    </row>
    <row customHeight="1" ht="11.25">
      <c r="A87" s="1075" t="s">
        <v>1831</v>
      </c>
      <c r="AZ87" s="1121" t="s">
        <v>1832</v>
      </c>
      <c r="BH87" s="1069" t="s">
        <v>1833</v>
      </c>
      <c r="BJ87" s="1069" t="s">
        <v>1834</v>
      </c>
      <c r="BL87" s="1069" t="s">
        <v>1835</v>
      </c>
    </row>
    <row customHeight="1" ht="11.25">
      <c r="A88" s="1075" t="s">
        <v>1836</v>
      </c>
      <c r="AZ88" s="1607"/>
      <c r="BH88" s="1069" t="s">
        <v>1837</v>
      </c>
      <c r="BJ88" s="1069" t="s">
        <v>1838</v>
      </c>
      <c r="BL88" s="1069" t="s">
        <v>1839</v>
      </c>
    </row>
    <row customHeight="1" ht="11.25">
      <c r="A89" s="1075" t="s">
        <v>1840</v>
      </c>
      <c r="AZ89" s="1068" t="s">
        <v>1841</v>
      </c>
    </row>
    <row customHeight="1" ht="11.25">
      <c r="A90" s="1075" t="s">
        <v>1842</v>
      </c>
      <c r="AZ90" s="1121" t="s">
        <v>1046</v>
      </c>
    </row>
    <row customHeight="1" ht="11.25">
      <c r="A91" s="1075" t="s">
        <v>1843</v>
      </c>
      <c r="AZ91" s="1121" t="s">
        <v>1082</v>
      </c>
      <c r="BH91" s="1068" t="s">
        <v>1844</v>
      </c>
      <c r="BJ91" s="1068" t="s">
        <v>1845</v>
      </c>
      <c r="BL91" s="1068" t="s">
        <v>1846</v>
      </c>
    </row>
    <row customHeight="1" ht="11.25">
      <c r="AZ92" s="1121" t="s">
        <v>1847</v>
      </c>
      <c r="BH92" s="1069" t="s">
        <v>1848</v>
      </c>
      <c r="BJ92" s="1069" t="s">
        <v>1849</v>
      </c>
      <c r="BL92" s="1069" t="s">
        <v>1850</v>
      </c>
    </row>
    <row customHeight="1" ht="11.25">
      <c r="AZ93" s="1121" t="s">
        <v>1851</v>
      </c>
      <c r="BH93" s="1069" t="s">
        <v>1852</v>
      </c>
      <c r="BJ93" s="1069" t="s">
        <v>1853</v>
      </c>
      <c r="BL93" s="1069" t="s">
        <v>1854</v>
      </c>
    </row>
    <row customHeight="1" ht="11.25">
      <c r="AZ94" s="1121" t="s">
        <v>1855</v>
      </c>
    </row>
    <row r="96" customHeight="1" ht="11.25">
      <c r="AZ96" s="1068" t="s">
        <v>1856</v>
      </c>
      <c r="BH96" s="1068" t="s">
        <v>1857</v>
      </c>
      <c r="BJ96" s="1068" t="s">
        <v>1858</v>
      </c>
      <c r="BL96" s="1068" t="s">
        <v>1859</v>
      </c>
      <c r="BN96" s="1068" t="s">
        <v>1860</v>
      </c>
    </row>
    <row customHeight="1" ht="11.25">
      <c r="AZ97" s="1902" t="s">
        <v>1861</v>
      </c>
      <c r="BA97" s="1903" t="s">
        <v>1862</v>
      </c>
      <c r="BH97" s="1069" t="s">
        <v>1863</v>
      </c>
      <c r="BJ97" s="1069" t="s">
        <v>1864</v>
      </c>
      <c r="BL97" s="1069" t="s">
        <v>1865</v>
      </c>
      <c r="BN97" s="1069" t="s">
        <v>1866</v>
      </c>
    </row>
    <row customHeight="1" ht="11.25">
      <c r="AZ98" s="1902" t="s">
        <v>1867</v>
      </c>
      <c r="BA98" s="1903" t="s">
        <v>1868</v>
      </c>
      <c r="BH98" s="1069" t="s">
        <v>1869</v>
      </c>
      <c r="BJ98" s="1069" t="s">
        <v>1870</v>
      </c>
      <c r="BL98" s="1069" t="s">
        <v>1871</v>
      </c>
      <c r="BN98" s="1069" t="s">
        <v>1872</v>
      </c>
    </row>
    <row customHeight="1" ht="22.5">
      <c r="AZ99" s="1902" t="s">
        <v>1873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1874</v>
      </c>
      <c r="BJ99" s="1069" t="s">
        <v>1875</v>
      </c>
      <c r="BL99" s="1069" t="s">
        <v>1876</v>
      </c>
      <c r="BN99" s="1069" t="s">
        <v>1877</v>
      </c>
    </row>
    <row customHeight="1" ht="22.5">
      <c r="AZ100" s="1902" t="s">
        <v>1878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1466</v>
      </c>
      <c r="BL100" s="1069" t="s">
        <v>1466</v>
      </c>
      <c r="BN100" s="1069" t="s">
        <v>1879</v>
      </c>
    </row>
    <row customHeight="1" ht="22.5">
      <c r="AZ101" s="1902" t="s">
        <v>1880</v>
      </c>
      <c r="BA101" s="1903" t="s">
        <v>1881</v>
      </c>
      <c r="BN101" s="1069" t="s">
        <v>1882</v>
      </c>
    </row>
    <row customHeight="1" ht="22.5">
      <c r="AZ102" s="1902" t="s">
        <v>1883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1884</v>
      </c>
    </row>
    <row customHeight="1" ht="11.25">
      <c r="AZ103" s="1902" t="s">
        <v>1885</v>
      </c>
      <c r="BA103" s="1903" t="s">
        <v>1886</v>
      </c>
      <c r="BN103" s="1069" t="s">
        <v>1887</v>
      </c>
    </row>
    <row customHeight="1" ht="11.25">
      <c r="BN104" s="1069" t="s">
        <v>1888</v>
      </c>
    </row>
    <row customHeight="1" ht="11.25">
      <c r="AZ105" s="1693" t="s">
        <v>1889</v>
      </c>
    </row>
    <row customHeight="1" ht="11.25">
      <c r="AZ106" s="1121" t="s">
        <v>1890</v>
      </c>
    </row>
    <row customHeight="1" ht="11.25">
      <c r="AZ107" s="1121" t="s">
        <v>1891</v>
      </c>
      <c r="BH107" s="1068" t="s">
        <v>1892</v>
      </c>
      <c r="BJ107" s="1068" t="s">
        <v>1893</v>
      </c>
      <c r="BL107" s="1068" t="s">
        <v>1894</v>
      </c>
      <c r="BN107" s="1068" t="s">
        <v>1895</v>
      </c>
    </row>
    <row customHeight="1" ht="11.25">
      <c r="AZ108" s="1121" t="s">
        <v>599</v>
      </c>
      <c r="BH108" s="1069" t="s">
        <v>1896</v>
      </c>
      <c r="BJ108" s="1069" t="s">
        <v>1897</v>
      </c>
      <c r="BL108" s="1069" t="s">
        <v>1552</v>
      </c>
      <c r="BN108" s="1069" t="s">
        <v>1898</v>
      </c>
    </row>
    <row customHeight="1" ht="11.25">
      <c r="BH109" s="1069" t="s">
        <v>1899</v>
      </c>
    </row>
    <row customHeight="1" ht="11.25">
      <c r="AZ110" s="1693" t="s">
        <v>1900</v>
      </c>
      <c r="BH110" s="1069" t="s">
        <v>1899</v>
      </c>
    </row>
    <row customHeight="1" ht="11.25">
      <c r="AZ111" s="1902" t="s">
        <v>1861</v>
      </c>
      <c r="BA111" s="1903" t="s">
        <v>1862</v>
      </c>
    </row>
    <row customHeight="1" ht="11.25">
      <c r="AZ112" s="1902" t="s">
        <v>1867</v>
      </c>
      <c r="BA112" s="1903" t="s">
        <v>1868</v>
      </c>
    </row>
    <row customHeight="1" ht="22.5">
      <c r="AZ113" s="1902" t="s">
        <v>1873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1878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1901</v>
      </c>
    </row>
    <row customHeight="1" ht="22.5">
      <c r="AZ115" s="1902" t="s">
        <v>1883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1265</v>
      </c>
    </row>
    <row customHeight="1" ht="11.25">
      <c r="AZ116" s="1902" t="s">
        <v>1885</v>
      </c>
      <c r="BA116" s="1903" t="s">
        <v>1886</v>
      </c>
      <c r="BH116" s="1069" t="s">
        <v>1291</v>
      </c>
    </row>
    <row customHeight="1" ht="11.25">
      <c r="BH117" s="1069" t="s">
        <v>1326</v>
      </c>
    </row>
    <row customHeight="1" ht="11.25">
      <c r="BH118" s="1069" t="s">
        <v>1359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FB9A3-D21B-1793-6A68-49A9D6C3DBD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328</v>
      </c>
      <c r="J1" s="456" t="s">
        <v>14</v>
      </c>
    </row>
    <row customHeight="1" ht="22.5" hidden="1">
      <c r="A2" s="503"/>
      <c r="B2" s="503"/>
      <c r="C2" s="1731" t="s">
        <v>186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Мурманская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329</v>
      </c>
      <c r="E9" s="2206"/>
      <c r="F9" s="2206"/>
      <c r="G9" s="2209" t="s">
        <v>330</v>
      </c>
      <c r="J9" s="456">
        <v>11</v>
      </c>
    </row>
    <row customHeight="1" ht="11.549999999999999">
      <c r="A10" s="503"/>
      <c r="B10" s="503"/>
      <c r="C10" s="458"/>
      <c r="D10" s="1475" t="s">
        <v>92</v>
      </c>
      <c r="E10" s="1477" t="s">
        <v>331</v>
      </c>
      <c r="F10" s="1477" t="s">
        <v>332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"Мурманэнергосбыт"</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1902</v>
      </c>
      <c r="F13" s="1522" t="s">
        <v>335</v>
      </c>
      <c r="G13" s="475"/>
      <c r="H13" s="1534"/>
      <c r="J13" s="456">
        <v>19</v>
      </c>
    </row>
    <row customHeight="1" ht="19.95">
      <c r="A14" s="503"/>
      <c r="B14" s="503"/>
      <c r="C14" s="458"/>
      <c r="D14" s="1524" t="s">
        <v>736</v>
      </c>
      <c r="E14" s="1525" t="s">
        <v>1903</v>
      </c>
      <c r="F14" s="1527"/>
      <c r="G14" s="1526" t="s">
        <v>1904</v>
      </c>
      <c r="H14" s="1534"/>
      <c r="J14" s="456">
        <v>19</v>
      </c>
    </row>
    <row customHeight="1" ht="19.95">
      <c r="A15" s="503"/>
      <c r="B15" s="503"/>
      <c r="C15" s="458"/>
      <c r="D15" s="1524" t="s">
        <v>336</v>
      </c>
      <c r="E15" s="1525" t="s">
        <v>1905</v>
      </c>
      <c r="F15" s="1527"/>
      <c r="G15" s="1526" t="s">
        <v>1906</v>
      </c>
      <c r="H15" s="1534"/>
      <c r="J15" s="456">
        <v>19</v>
      </c>
    </row>
    <row customHeight="1" ht="24">
      <c r="A16" s="503"/>
      <c r="B16" s="503"/>
      <c r="C16" s="458"/>
      <c r="D16" s="1524" t="s">
        <v>339</v>
      </c>
      <c r="E16" s="1523" t="s">
        <v>1907</v>
      </c>
      <c r="F16" s="1532"/>
      <c r="G16" s="475" t="s">
        <v>1908</v>
      </c>
      <c r="H16" s="1534"/>
      <c r="J16" s="456">
        <v>23</v>
      </c>
    </row>
    <row customHeight="1" ht="48.29999999999999">
      <c r="A17" s="503"/>
      <c r="B17" s="503"/>
      <c r="C17" s="458"/>
      <c r="D17" s="1521">
        <v>3</v>
      </c>
      <c r="E17" s="1528" t="s">
        <v>1909</v>
      </c>
      <c r="F17" s="1527"/>
      <c r="G17" s="475" t="s">
        <v>1910</v>
      </c>
      <c r="H17" s="1534"/>
      <c r="J17" s="456">
        <v>46</v>
      </c>
    </row>
    <row customHeight="1" ht="48.29999999999999">
      <c r="A18" s="1476">
        <v>1</v>
      </c>
      <c r="B18" s="503"/>
      <c r="C18" s="1478"/>
      <c r="D18" s="1521" t="s">
        <v>95</v>
      </c>
      <c r="E18" s="1528" t="s">
        <v>1911</v>
      </c>
      <c r="F18" s="1527"/>
      <c r="G18" s="475" t="s">
        <v>1910</v>
      </c>
      <c r="H18" s="1534"/>
      <c r="I18" s="853"/>
      <c r="J18" s="456">
        <v>46</v>
      </c>
    </row>
    <row customHeight="1" ht="23.25">
      <c r="A19" s="503"/>
      <c r="B19" s="503"/>
      <c r="C19" s="458"/>
      <c r="D19" s="1521" t="s">
        <v>115</v>
      </c>
      <c r="E19" s="1528" t="s">
        <v>1912</v>
      </c>
      <c r="F19" s="1522" t="s">
        <v>335</v>
      </c>
      <c r="G19" s="2472" t="s">
        <v>1913</v>
      </c>
      <c r="H19" s="476"/>
      <c r="J19" s="456">
        <v>22</v>
      </c>
    </row>
    <row s="1531" customFormat="1" customHeight="1" ht="5.25" hidden="1">
      <c r="A20" s="503"/>
      <c r="B20" s="503"/>
      <c r="C20" s="1530"/>
      <c r="D20" s="1529" t="s">
        <v>1143</v>
      </c>
      <c r="E20" s="1015"/>
      <c r="F20" s="1014"/>
      <c r="G20" s="2473"/>
      <c r="J20" s="1531">
        <v>0</v>
      </c>
    </row>
    <row customHeight="1" ht="15.75">
      <c r="A21" s="503"/>
      <c r="B21" s="503"/>
      <c r="C21" s="458"/>
      <c r="D21" s="468"/>
      <c r="E21" s="416" t="s">
        <v>368</v>
      </c>
      <c r="F21" s="470"/>
      <c r="G21" s="2474"/>
      <c r="H21" s="1534"/>
      <c r="J21" s="456">
        <v>15</v>
      </c>
    </row>
    <row s="502" customFormat="1" customHeight="1" ht="26.25">
      <c r="A22" s="503"/>
      <c r="B22" s="503"/>
      <c r="C22" s="503"/>
      <c r="D22" s="1521" t="s">
        <v>96</v>
      </c>
      <c r="E22" s="475" t="s">
        <v>1914</v>
      </c>
      <c r="F22" s="1527"/>
      <c r="G22" s="475" t="s">
        <v>1915</v>
      </c>
      <c r="H22" s="1533"/>
      <c r="J22" s="502">
        <v>25</v>
      </c>
    </row>
    <row s="502" customFormat="1" customHeight="1" ht="19.95">
      <c r="A23" s="503"/>
      <c r="B23" s="503"/>
      <c r="C23" s="503"/>
      <c r="D23" s="1521" t="s">
        <v>97</v>
      </c>
      <c r="E23" s="1528" t="s">
        <v>1916</v>
      </c>
      <c r="F23" s="1532"/>
      <c r="G23" s="475" t="s">
        <v>1917</v>
      </c>
      <c r="H23" s="1533"/>
      <c r="J23" s="502">
        <v>19</v>
      </c>
    </row>
    <row s="502" customFormat="1" customHeight="1" ht="144" hidden="1">
      <c r="A24" s="503"/>
      <c r="B24" s="503"/>
      <c r="C24" s="503"/>
      <c r="D24" s="1521" t="s">
        <v>116</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86</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B9605C-20C3-7678-35E2-2579D5E827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1918</v>
      </c>
      <c r="G1" s="1632" t="s">
        <v>52</v>
      </c>
      <c r="H1" s="1632" t="s">
        <v>54</v>
      </c>
      <c r="IU1" s="1156" t="s">
        <v>14</v>
      </c>
    </row>
    <row s="1851" customFormat="1" customHeight="1" ht="22.5" hidden="1">
      <c r="A2" s="832"/>
      <c r="B2" s="1161">
        <v>1</v>
      </c>
      <c r="C2" s="1161"/>
      <c r="D2" s="1929" t="s">
        <v>186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87</v>
      </c>
      <c r="G3" s="495" t="s">
        <v>88</v>
      </c>
      <c r="H3" s="495"/>
      <c r="I3" s="495"/>
      <c r="J3" s="228" t="s">
        <v>89</v>
      </c>
      <c r="K3" s="248" t="s">
        <v>87</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329</v>
      </c>
      <c r="F7" s="2103"/>
      <c r="G7" s="2103"/>
      <c r="H7" s="2103"/>
      <c r="I7" s="2103"/>
      <c r="J7" s="2475" t="s">
        <v>330</v>
      </c>
      <c r="K7" s="501"/>
      <c r="L7" s="501"/>
      <c r="M7" s="501"/>
      <c r="N7" s="501"/>
      <c r="O7" s="227"/>
      <c r="P7" s="501"/>
      <c r="Q7" s="226"/>
      <c r="R7" s="226"/>
      <c r="S7" s="226"/>
      <c r="T7" s="226"/>
      <c r="IU7" s="508">
        <v>14</v>
      </c>
    </row>
    <row s="1820" customFormat="1" customHeight="1" ht="21">
      <c r="A8" s="1156"/>
      <c r="B8" s="1161"/>
      <c r="C8" s="1156"/>
      <c r="D8" s="1496"/>
      <c r="E8" s="1549" t="s">
        <v>92</v>
      </c>
      <c r="F8" s="1541" t="s">
        <v>1918</v>
      </c>
      <c r="G8" s="1541" t="s">
        <v>52</v>
      </c>
      <c r="H8" s="1541" t="s">
        <v>54</v>
      </c>
      <c r="I8" s="1541" t="s">
        <v>1919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1920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86</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5E50C-58E4-5D99-A2CD-53D0349D4B5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186</v>
      </c>
      <c r="E2" s="1890"/>
      <c r="F2" s="1893" t="str">
        <f>IF(ROIV_INFO_NAME="","",ROIV_INFO_NAME)</f>
        <v>АО "Мурманэнергосбыт"</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87</v>
      </c>
      <c r="G3" s="1736" t="s">
        <v>88</v>
      </c>
      <c r="H3" s="495"/>
      <c r="I3" s="495"/>
      <c r="J3" s="495"/>
      <c r="K3" s="495"/>
      <c r="L3" s="228" t="s">
        <v>89</v>
      </c>
      <c r="M3" s="248" t="s">
        <v>87</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329</v>
      </c>
      <c r="F7" s="2103"/>
      <c r="G7" s="2103"/>
      <c r="H7" s="2103"/>
      <c r="I7" s="2103"/>
      <c r="J7" s="2103"/>
      <c r="K7" s="2103"/>
      <c r="L7" s="2475" t="s">
        <v>330</v>
      </c>
      <c r="M7" s="501"/>
      <c r="N7" s="501"/>
      <c r="O7" s="501"/>
      <c r="P7" s="501"/>
      <c r="Q7" s="227"/>
      <c r="R7" s="501"/>
      <c r="S7" s="226"/>
      <c r="T7" s="226"/>
      <c r="U7" s="226"/>
      <c r="V7" s="226"/>
      <c r="IW7" s="508">
        <v>14</v>
      </c>
    </row>
    <row s="1820" customFormat="1" customHeight="1" ht="67.2">
      <c r="A8" s="1156"/>
      <c r="B8" s="1161"/>
      <c r="C8" s="1156"/>
      <c r="D8" s="1496"/>
      <c r="E8" s="2479" t="s">
        <v>92</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1921</v>
      </c>
      <c r="H9" s="1538" t="s">
        <v>1922</v>
      </c>
      <c r="I9" s="1538" t="s">
        <v>1923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"Мурманэнергосбыт"</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1924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86</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3B348-9B68-14D8-0EE8-325074F8AC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186</v>
      </c>
      <c r="E2" s="1905"/>
      <c r="F2" s="1907" t="str">
        <f>IF(ROIV_INFO_NAME="","",ROIV_INFO_NAME)</f>
        <v>АО "Мурманэнергосбыт"</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87</v>
      </c>
      <c r="G3" s="1736" t="s">
        <v>88</v>
      </c>
      <c r="H3" s="1894"/>
      <c r="I3" s="1894"/>
      <c r="J3" s="1894"/>
      <c r="K3" s="1894"/>
      <c r="L3" s="228" t="s">
        <v>89</v>
      </c>
      <c r="M3" s="249" t="s">
        <v>87</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329</v>
      </c>
      <c r="F7" s="2103"/>
      <c r="G7" s="2103"/>
      <c r="H7" s="2103"/>
      <c r="I7" s="2103"/>
      <c r="J7" s="2103"/>
      <c r="K7" s="2103"/>
      <c r="L7" s="2475" t="s">
        <v>330</v>
      </c>
      <c r="M7" s="1625"/>
      <c r="N7" s="1625"/>
      <c r="O7" s="1625"/>
      <c r="P7" s="1625"/>
      <c r="Q7" s="1625"/>
      <c r="R7" s="1625"/>
      <c r="S7" s="226"/>
      <c r="T7" s="226"/>
      <c r="U7" s="226"/>
      <c r="V7" s="226"/>
      <c r="IW7" s="1610">
        <v>14</v>
      </c>
    </row>
    <row s="1820" customFormat="1" customHeight="1" ht="67.2">
      <c r="A8" s="1632"/>
      <c r="B8" s="1367"/>
      <c r="C8" s="1632"/>
      <c r="D8" s="1516"/>
      <c r="E8" s="2479" t="s">
        <v>92</v>
      </c>
      <c r="F8" s="2479" t="s">
        <v>1925</v>
      </c>
      <c r="G8" s="2481" t="s">
        <v>1926</v>
      </c>
      <c r="H8" s="2482"/>
      <c r="I8" s="2483"/>
      <c r="J8" s="2479" t="s">
        <v>1927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1921</v>
      </c>
      <c r="H9" s="1895" t="s">
        <v>1922</v>
      </c>
      <c r="I9" s="1895" t="s">
        <v>1923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"Мурманэнергосбыт"</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1924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86</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95228-0AB3-72F4-6A58-F30AFB93295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186</v>
      </c>
      <c r="E2" s="2128">
        <v>1</v>
      </c>
      <c r="F2" s="2304" t="str">
        <f>IF(region_name="","",region_name)</f>
        <v>Мурманская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1928</v>
      </c>
      <c r="L3" s="1544"/>
      <c r="M3" s="1921"/>
      <c r="N3" s="1914"/>
      <c r="O3" s="1536"/>
      <c r="P3" s="512"/>
      <c r="Q3" s="424">
        <v>0</v>
      </c>
    </row>
    <row s="1643" customFormat="1" customHeight="1" ht="5.25" hidden="1">
      <c r="A4" s="497"/>
      <c r="D4" s="495"/>
      <c r="F4" s="248" t="s">
        <v>87</v>
      </c>
      <c r="G4" s="495" t="s">
        <v>88</v>
      </c>
      <c r="H4" s="495"/>
      <c r="I4" s="1924"/>
      <c r="J4" s="1545"/>
      <c r="K4" s="1912"/>
      <c r="L4" s="1912"/>
      <c r="M4" s="1912"/>
      <c r="N4" s="1908"/>
      <c r="O4" s="248" t="s">
        <v>87</v>
      </c>
      <c r="P4" s="248"/>
      <c r="Q4" s="512">
        <v>0</v>
      </c>
    </row>
    <row s="1851" customFormat="1" customHeight="1" ht="22.5" hidden="1">
      <c r="A5" s="1642"/>
      <c r="B5" s="1367">
        <v>1</v>
      </c>
      <c r="C5" s="1367"/>
      <c r="D5" s="802"/>
      <c r="E5" s="1914"/>
      <c r="F5" s="1914"/>
      <c r="G5" s="1914"/>
      <c r="H5" s="1925"/>
      <c r="I5" s="1930" t="s">
        <v>186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329</v>
      </c>
      <c r="F10" s="2128"/>
      <c r="G10" s="2128"/>
      <c r="H10" s="2128"/>
      <c r="I10" s="2128"/>
      <c r="J10" s="2128"/>
      <c r="K10" s="2128"/>
      <c r="L10" s="2128"/>
      <c r="M10" s="2102"/>
      <c r="N10" s="2479" t="s">
        <v>330</v>
      </c>
      <c r="O10" s="501"/>
      <c r="P10" s="501"/>
      <c r="Q10" s="508">
        <v>14</v>
      </c>
    </row>
    <row s="1820" customFormat="1" customHeight="1" ht="44.25">
      <c r="A11" s="1632"/>
      <c r="B11" s="1367"/>
      <c r="C11" s="1632"/>
      <c r="D11" s="1516"/>
      <c r="E11" s="2493" t="s">
        <v>92</v>
      </c>
      <c r="F11" s="2493" t="s">
        <v>333</v>
      </c>
      <c r="G11" s="2493" t="s">
        <v>1929</v>
      </c>
      <c r="H11" s="2493"/>
      <c r="I11" s="2493" t="s">
        <v>1930</v>
      </c>
      <c r="J11" s="2493"/>
      <c r="K11" s="2493"/>
      <c r="L11" s="2493" t="s">
        <v>1931</v>
      </c>
      <c r="M11" s="2481" t="s">
        <v>1932</v>
      </c>
      <c r="N11" s="2492"/>
      <c r="O11" s="1625"/>
      <c r="P11" s="1625"/>
      <c r="Q11" s="1610">
        <v>42</v>
      </c>
    </row>
    <row s="1820" customFormat="1" customHeight="1" ht="29.25">
      <c r="A12" s="1156"/>
      <c r="B12" s="1161"/>
      <c r="C12" s="1156"/>
      <c r="D12" s="1496"/>
      <c r="E12" s="2479"/>
      <c r="F12" s="2493"/>
      <c r="G12" s="1910" t="s">
        <v>1933</v>
      </c>
      <c r="H12" s="1910" t="s">
        <v>337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Мурманская область</v>
      </c>
      <c r="G13" s="2488"/>
      <c r="H13" s="2495"/>
      <c r="I13" s="475"/>
      <c r="J13" s="1906">
        <v>1</v>
      </c>
      <c r="K13" s="1919"/>
      <c r="L13" s="1920"/>
      <c r="M13" s="1920"/>
      <c r="N13" s="2489" t="s">
        <v>1934</v>
      </c>
      <c r="O13" s="1536"/>
      <c r="P13" s="512"/>
      <c r="Q13" s="424">
        <v>22</v>
      </c>
    </row>
    <row s="1851" customFormat="1" customHeight="1" ht="23.25">
      <c r="A14" s="2100"/>
      <c r="B14" s="1161"/>
      <c r="C14" s="1161"/>
      <c r="D14" s="802"/>
      <c r="E14" s="2128"/>
      <c r="F14" s="2487"/>
      <c r="G14" s="2488"/>
      <c r="H14" s="2496"/>
      <c r="I14" s="422"/>
      <c r="J14" s="1501"/>
      <c r="K14" s="1501" t="s">
        <v>1928</v>
      </c>
      <c r="L14" s="1544"/>
      <c r="M14" s="1544"/>
      <c r="N14" s="2490"/>
      <c r="O14" s="1536"/>
      <c r="P14" s="512"/>
      <c r="Q14" s="424">
        <v>22</v>
      </c>
    </row>
    <row s="1851" customFormat="1" customHeight="1" ht="23.25">
      <c r="A15" s="2100"/>
      <c r="B15" s="1161"/>
      <c r="C15" s="413"/>
      <c r="D15" s="802"/>
      <c r="E15" s="422"/>
      <c r="F15" s="1501" t="s">
        <v>1920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86</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C9AF8-7398-3A93-571A-03E93F1ECF4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1935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329</v>
      </c>
      <c r="E8" s="2210"/>
      <c r="F8" s="2210"/>
      <c r="G8" s="2210"/>
      <c r="H8" s="2210"/>
      <c r="I8" s="2210" t="s">
        <v>330</v>
      </c>
      <c r="M8" s="122">
        <v>14</v>
      </c>
    </row>
    <row customHeight="1" ht="29.25">
      <c r="D9" s="2210" t="s">
        <v>92</v>
      </c>
      <c r="E9" s="2210" t="s">
        <v>1936</v>
      </c>
      <c r="F9" s="2210"/>
      <c r="G9" s="2210"/>
      <c r="H9" s="2210"/>
      <c r="I9" s="2210"/>
      <c r="M9" s="122">
        <v>28</v>
      </c>
    </row>
    <row customHeight="1" ht="24">
      <c r="D10" s="2210"/>
      <c r="E10" s="128" t="s">
        <v>1937</v>
      </c>
      <c r="F10" s="128" t="s">
        <v>1938</v>
      </c>
      <c r="G10" s="128" t="s">
        <v>1939</v>
      </c>
      <c r="H10" s="128" t="s">
        <v>419</v>
      </c>
      <c r="I10" s="2210"/>
      <c r="M10" s="122">
        <v>23</v>
      </c>
    </row>
    <row customHeight="1" ht="12" hidden="1">
      <c r="D11" s="88" t="s">
        <v>113</v>
      </c>
      <c r="E11" s="88" t="s">
        <v>95</v>
      </c>
      <c r="F11" s="88" t="s">
        <v>115</v>
      </c>
      <c r="G11" s="88" t="s">
        <v>96</v>
      </c>
      <c r="H11" s="88" t="s">
        <v>97</v>
      </c>
      <c r="I11" s="88" t="s">
        <v>116</v>
      </c>
      <c r="M11" s="122">
        <v>0</v>
      </c>
    </row>
    <row s="1824" customFormat="1" customHeight="1" ht="26.25">
      <c r="A12" s="146" t="s">
        <v>94</v>
      </c>
      <c r="B12" s="126" t="s">
        <v>28</v>
      </c>
      <c r="C12" s="127"/>
      <c r="D12" s="129" t="s">
        <v>113</v>
      </c>
      <c r="E12" s="382"/>
      <c r="F12" s="382"/>
      <c r="G12" s="1735" t="s">
        <v>28</v>
      </c>
      <c r="H12" s="383"/>
      <c r="I12" s="2170" t="s">
        <v>1940</v>
      </c>
      <c r="K12" s="273"/>
      <c r="L12" s="274"/>
      <c r="M12" s="118">
        <v>25</v>
      </c>
    </row>
    <row customHeight="1" ht="15.75">
      <c r="A13" s="122"/>
      <c r="B13" s="122"/>
      <c r="C13" s="122"/>
      <c r="D13" s="110"/>
      <c r="E13" s="131" t="s">
        <v>496</v>
      </c>
      <c r="F13" s="130"/>
      <c r="G13" s="130"/>
      <c r="H13" s="215"/>
      <c r="I13" s="2172"/>
      <c r="M13" s="122">
        <v>15</v>
      </c>
    </row>
    <row customHeight="1" ht="3">
      <c r="A14" s="122"/>
      <c r="B14" s="122"/>
      <c r="C14" s="122"/>
      <c r="M14" s="122">
        <v>3</v>
      </c>
    </row>
    <row customHeight="1" ht="29.25">
      <c r="E15" s="2497" t="s">
        <v>1941</v>
      </c>
      <c r="F15" s="2497"/>
      <c r="G15" s="2497"/>
      <c r="H15" s="2497"/>
      <c r="M15" s="122">
        <v>28</v>
      </c>
    </row>
    <row customHeight="1" ht="14.25" hidden="1">
      <c r="A16" s="119" t="s">
        <v>86</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B5A78-16C8-2DA8-6E2D-527B0F4872D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1942</v>
      </c>
      <c r="E7" s="2499"/>
      <c r="F7" s="268"/>
      <c r="J7" s="70">
        <v>22</v>
      </c>
    </row>
    <row customHeight="1" ht="3">
      <c r="C8" s="93"/>
      <c r="D8" s="71"/>
      <c r="E8" s="71"/>
      <c r="J8" s="70">
        <v>3</v>
      </c>
    </row>
    <row customHeight="1" ht="16.8">
      <c r="C9" s="93"/>
      <c r="D9" s="106" t="s">
        <v>92</v>
      </c>
      <c r="E9" s="261" t="s">
        <v>1943</v>
      </c>
      <c r="J9" s="70">
        <v>16</v>
      </c>
    </row>
    <row customHeight="1" ht="1.05">
      <c r="C10" s="93"/>
      <c r="D10" s="88"/>
      <c r="E10" s="88"/>
      <c r="J10" s="70">
        <v>1</v>
      </c>
    </row>
    <row customHeight="1" ht="11.25" hidden="1">
      <c r="C11" s="93"/>
      <c r="D11" s="151">
        <v>0</v>
      </c>
      <c r="E11" s="262"/>
      <c r="J11" s="70">
        <v>0</v>
      </c>
    </row>
    <row customHeight="1" ht="34.5">
      <c r="C12" s="137"/>
      <c r="D12" s="114">
        <v>1</v>
      </c>
      <c r="E12" s="378" t="s">
        <v>1944</v>
      </c>
      <c r="J12" s="70">
        <v>15</v>
      </c>
    </row>
    <row customHeight="1" ht="12.75">
      <c r="C13" s="93"/>
      <c r="D13" s="263"/>
      <c r="E13" s="264" t="s">
        <v>1945</v>
      </c>
      <c r="J13" s="70">
        <v>12</v>
      </c>
    </row>
    <row customHeight="1" ht="3">
      <c r="J14" s="70">
        <v>3</v>
      </c>
    </row>
    <row customHeight="1" ht="23.25">
      <c r="C15" s="138"/>
      <c r="D15" s="2500" t="s">
        <v>1946</v>
      </c>
      <c r="E15" s="2500"/>
      <c r="F15" s="139"/>
      <c r="G15" s="139"/>
      <c r="H15" s="139"/>
      <c r="I15" s="139"/>
      <c r="J15" s="70">
        <v>22</v>
      </c>
    </row>
    <row customHeight="1" ht="14.25" hidden="1">
      <c r="A16" s="70" t="s">
        <v>86</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9C078-D9F8-06A8-52B8-2521D62B7AC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1947</v>
      </c>
      <c r="E7" s="2101"/>
      <c r="F7" s="268"/>
      <c r="M7" s="70">
        <v>22</v>
      </c>
    </row>
    <row customHeight="1" ht="3">
      <c r="C8" s="93"/>
      <c r="D8" s="71"/>
      <c r="E8" s="71"/>
      <c r="M8" s="70">
        <v>3</v>
      </c>
    </row>
    <row customHeight="1" ht="16.8">
      <c r="C9" s="93"/>
      <c r="D9" s="106" t="s">
        <v>92</v>
      </c>
      <c r="E9" s="109" t="s">
        <v>316</v>
      </c>
      <c r="M9" s="70">
        <v>16</v>
      </c>
    </row>
    <row customHeight="1" ht="12.75">
      <c r="C10" s="93"/>
      <c r="D10" s="88" t="s">
        <v>113</v>
      </c>
      <c r="E10" s="88" t="s">
        <v>114</v>
      </c>
      <c r="M10" s="70">
        <v>12</v>
      </c>
    </row>
    <row customHeight="1" ht="15" hidden="1">
      <c r="C11" s="93"/>
      <c r="D11" s="114">
        <v>0</v>
      </c>
      <c r="E11" s="150"/>
      <c r="M11" s="70">
        <v>0</v>
      </c>
    </row>
    <row customHeight="1" ht="14.699999999999998">
      <c r="C12" s="93"/>
      <c r="D12" s="110"/>
      <c r="E12" s="108" t="s">
        <v>1945</v>
      </c>
      <c r="M12" s="70">
        <v>14</v>
      </c>
    </row>
    <row customHeight="1" ht="14.25" hidden="1">
      <c r="A13" s="70" t="s">
        <v>86</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58A39-1B78-CE48-DF98-.960B386B7E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308</v>
      </c>
      <c r="M2" s="1554" t="s">
        <v>309</v>
      </c>
      <c r="R2" s="1554" t="s">
        <v>310</v>
      </c>
      <c r="S2" s="1554" t="s">
        <v>309</v>
      </c>
      <c r="X2" s="1554" t="s">
        <v>308</v>
      </c>
      <c r="Y2" s="1554" t="s">
        <v>309</v>
      </c>
      <c r="AD2" s="1554" t="s">
        <v>308</v>
      </c>
      <c r="AE2" s="1554" t="s">
        <v>309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311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"Мурманэнергосбыт"</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92</v>
      </c>
      <c r="E8" s="2128" t="s">
        <v>109</v>
      </c>
      <c r="F8" s="2193" t="s">
        <v>126</v>
      </c>
      <c r="G8" s="2194"/>
      <c r="H8" s="2193" t="s">
        <v>92</v>
      </c>
      <c r="I8" s="2194"/>
      <c r="J8" s="2128" t="s">
        <v>127</v>
      </c>
      <c r="K8" s="1557"/>
      <c r="L8" s="2197" t="s">
        <v>312</v>
      </c>
      <c r="M8" s="2197"/>
      <c r="N8" s="2197"/>
      <c r="O8" s="2197"/>
      <c r="P8" s="2197"/>
      <c r="Q8" s="1558"/>
      <c r="R8" s="2097" t="s">
        <v>313</v>
      </c>
      <c r="S8" s="2198"/>
      <c r="T8" s="2198"/>
      <c r="U8" s="2198"/>
      <c r="V8" s="2198"/>
      <c r="W8" s="1558"/>
      <c r="X8" s="2199" t="s">
        <v>314</v>
      </c>
      <c r="Y8" s="2199"/>
      <c r="Z8" s="2199"/>
      <c r="AA8" s="2199"/>
      <c r="AB8" s="2199"/>
      <c r="AC8" s="1559"/>
      <c r="AD8" s="2128" t="s">
        <v>315</v>
      </c>
      <c r="AE8" s="2128"/>
      <c r="AF8" s="2128"/>
      <c r="AG8" s="2128"/>
      <c r="AH8" s="2102"/>
      <c r="AI8" s="2128" t="s">
        <v>316</v>
      </c>
      <c r="AJ8" s="1575"/>
      <c r="BM8" s="294">
        <v>32</v>
      </c>
    </row>
    <row customHeight="1" ht="23.25">
      <c r="D9" s="2128"/>
      <c r="E9" s="2128"/>
      <c r="F9" s="2176" t="s">
        <v>93</v>
      </c>
      <c r="G9" s="2176" t="s">
        <v>132</v>
      </c>
      <c r="H9" s="2195"/>
      <c r="I9" s="2196"/>
      <c r="J9" s="2102"/>
      <c r="K9" s="1560"/>
      <c r="L9" s="2128" t="s">
        <v>317</v>
      </c>
      <c r="M9" s="2102"/>
      <c r="N9" s="2193" t="s">
        <v>92</v>
      </c>
      <c r="O9" s="2194"/>
      <c r="P9" s="2128" t="s">
        <v>133</v>
      </c>
      <c r="Q9" s="1557"/>
      <c r="R9" s="2128" t="s">
        <v>317</v>
      </c>
      <c r="S9" s="2102"/>
      <c r="T9" s="2193" t="s">
        <v>92</v>
      </c>
      <c r="U9" s="2194"/>
      <c r="V9" s="2128" t="s">
        <v>133</v>
      </c>
      <c r="W9" s="1557"/>
      <c r="X9" s="2128" t="s">
        <v>317</v>
      </c>
      <c r="Y9" s="2102"/>
      <c r="Z9" s="2193" t="s">
        <v>92</v>
      </c>
      <c r="AA9" s="2194"/>
      <c r="AB9" s="2128" t="s">
        <v>318</v>
      </c>
      <c r="AC9" s="1557"/>
      <c r="AD9" s="2128" t="s">
        <v>317</v>
      </c>
      <c r="AE9" s="2102"/>
      <c r="AF9" s="2193" t="s">
        <v>92</v>
      </c>
      <c r="AG9" s="2194"/>
      <c r="AH9" s="2102" t="s">
        <v>318</v>
      </c>
      <c r="AI9" s="2128"/>
      <c r="AJ9" s="1575"/>
      <c r="BM9" s="294">
        <v>22</v>
      </c>
    </row>
    <row customHeight="1" ht="24">
      <c r="D10" s="2176"/>
      <c r="E10" s="2176"/>
      <c r="F10" s="2200"/>
      <c r="G10" s="2200"/>
      <c r="H10" s="2201"/>
      <c r="I10" s="2202"/>
      <c r="J10" s="2193"/>
      <c r="K10" s="1560"/>
      <c r="L10" s="1579" t="s">
        <v>319</v>
      </c>
      <c r="M10" s="1574" t="s">
        <v>320</v>
      </c>
      <c r="N10" s="2195"/>
      <c r="O10" s="2196"/>
      <c r="P10" s="2176"/>
      <c r="Q10" s="1557"/>
      <c r="R10" s="1579" t="s">
        <v>319</v>
      </c>
      <c r="S10" s="1574" t="s">
        <v>320</v>
      </c>
      <c r="T10" s="2195"/>
      <c r="U10" s="2196"/>
      <c r="V10" s="2176"/>
      <c r="W10" s="1557"/>
      <c r="X10" s="1579" t="s">
        <v>319</v>
      </c>
      <c r="Y10" s="1574" t="s">
        <v>320</v>
      </c>
      <c r="Z10" s="2195"/>
      <c r="AA10" s="2196"/>
      <c r="AB10" s="2176"/>
      <c r="AC10" s="1557"/>
      <c r="AD10" s="1579" t="s">
        <v>319</v>
      </c>
      <c r="AE10" s="1574" t="s">
        <v>320</v>
      </c>
      <c r="AF10" s="2195"/>
      <c r="AG10" s="2196"/>
      <c r="AH10" s="2193"/>
      <c r="AI10" s="2176"/>
      <c r="AJ10" s="1575"/>
      <c r="AK10" s="255" t="s">
        <v>321</v>
      </c>
      <c r="AL10" s="255" t="s">
        <v>134</v>
      </c>
      <c r="BM10" s="294">
        <v>23</v>
      </c>
    </row>
    <row customHeight="1" ht="15">
      <c r="D11" s="2184" t="s">
        <v>113</v>
      </c>
      <c r="E11" s="2180" t="s">
        <v>322</v>
      </c>
      <c r="F11" s="2180" t="s">
        <v>323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114</v>
      </c>
      <c r="E17" s="2180" t="s">
        <v>322</v>
      </c>
      <c r="F17" s="2180" t="s">
        <v>324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94</v>
      </c>
      <c r="E23" s="2180" t="s">
        <v>322</v>
      </c>
      <c r="F23" s="2180" t="s">
        <v>325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102</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95</v>
      </c>
      <c r="E29" s="2180" t="s">
        <v>322</v>
      </c>
      <c r="F29" s="2180" t="s">
        <v>326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115</v>
      </c>
      <c r="E35" s="2180" t="s">
        <v>322</v>
      </c>
      <c r="F35" s="2180" t="s">
        <v>327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86</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972B8-C9D8-55DC-2D68-62A39FCB59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1948</v>
      </c>
      <c r="C2" s="2501"/>
      <c r="D2" s="2501"/>
      <c r="E2" s="269"/>
      <c r="F2" s="90">
        <v>22</v>
      </c>
    </row>
    <row customHeight="1" ht="3">
      <c r="F3" s="90">
        <v>3</v>
      </c>
    </row>
    <row customHeight="1" ht="23.25">
      <c r="B4" s="2615" t="s">
        <v>1949</v>
      </c>
      <c r="C4" s="384" t="s">
        <v>1950</v>
      </c>
      <c r="D4" s="384" t="s">
        <v>1951</v>
      </c>
      <c r="F4" s="90">
        <v>22</v>
      </c>
    </row>
    <row customHeight="1" ht="11.25" hidden="1">
      <c r="A5" s="90" t="s">
        <v>86</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445A8-F298-72B6-8498-7600771295E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1952</v>
      </c>
    </row>
    <row r="4" s="265" customFormat="1" customHeight="1" ht="15">
      <c r="C4" s="1817"/>
      <c r="D4" s="114"/>
      <c r="E4" s="378"/>
    </row>
    <row r="6" s="1816" customFormat="1" customHeight="1" ht="17.25">
      <c r="A6" s="1816" t="s">
        <v>1953</v>
      </c>
    </row>
    <row r="8" s="265" customFormat="1" customHeight="1" ht="17.25">
      <c r="C8" s="1818"/>
      <c r="D8" s="114"/>
      <c r="E8" s="115"/>
    </row>
    <row r="11" s="1816" customFormat="1" customHeight="1" ht="17.25">
      <c r="A11" s="1816" t="s">
        <v>1954</v>
      </c>
    </row>
    <row r="13" s="1820" customFormat="1" customHeight="1" ht="15">
      <c r="A13" s="2218">
        <v>1</v>
      </c>
      <c r="B13" s="1161"/>
      <c r="C13" s="802" t="s">
        <v>186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106</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1955</v>
      </c>
    </row>
    <row r="19" s="1851" customFormat="1" customHeight="1" ht="15">
      <c r="A19" s="1883"/>
      <c r="B19" s="1367">
        <v>1</v>
      </c>
      <c r="C19" s="1367"/>
      <c r="D19" s="801" t="s">
        <v>186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1956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186</v>
      </c>
      <c r="D23" s="2109" t="s">
        <v>113</v>
      </c>
      <c r="E23" s="2110"/>
      <c r="F23" s="2108" t="s">
        <v>19</v>
      </c>
      <c r="G23" s="2558"/>
      <c r="H23" s="2128">
        <v>1</v>
      </c>
      <c r="I23" s="2560" t="str">
        <f>IF(U23="","",INDEX(TERRITORY_MR_LIST,MATCH(U23,TERRITORY_LIST_ID,0)))</f>
        <v/>
      </c>
      <c r="J23" s="2108" t="s">
        <v>19</v>
      </c>
      <c r="K23" s="833"/>
      <c r="L23" s="1783" t="s">
        <v>113</v>
      </c>
      <c r="M23" s="604"/>
      <c r="N23" s="605"/>
      <c r="O23" s="605"/>
      <c r="P23" s="605"/>
      <c r="Q23" s="605"/>
      <c r="R23" s="605"/>
      <c r="S23" s="605"/>
      <c r="T23" s="605"/>
      <c r="U23" s="606"/>
      <c r="V23" s="605"/>
      <c r="W23" s="605"/>
      <c r="X23" s="596"/>
      <c r="Y23" s="596" t="s">
        <v>122</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123</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124</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1957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186</v>
      </c>
      <c r="H29" s="2104">
        <v>1</v>
      </c>
      <c r="I29" s="2563" t="str">
        <f>IF(U29="","",INDEX(TERRITORY_MR_LIST,MATCH(U29,TERRITORY_LIST_ID,0)))</f>
        <v/>
      </c>
      <c r="J29" s="2108" t="s">
        <v>19</v>
      </c>
      <c r="K29" s="833"/>
      <c r="L29" s="1783" t="s">
        <v>113</v>
      </c>
      <c r="M29" s="604"/>
      <c r="N29" s="605"/>
      <c r="O29" s="605"/>
      <c r="P29" s="605"/>
      <c r="Q29" s="605"/>
      <c r="R29" s="605"/>
      <c r="S29" s="605"/>
      <c r="T29" s="605"/>
      <c r="U29" s="606"/>
      <c r="V29" s="605"/>
      <c r="W29" s="605"/>
      <c r="X29" s="596"/>
      <c r="Y29" s="596" t="s">
        <v>122</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123</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1958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186</v>
      </c>
      <c r="L34" s="1730" t="s">
        <v>113</v>
      </c>
      <c r="M34" s="812"/>
      <c r="N34" s="813"/>
      <c r="O34" s="605"/>
      <c r="P34" s="605"/>
      <c r="Q34" s="605"/>
      <c r="R34" s="605"/>
      <c r="S34" s="605"/>
      <c r="T34" s="605"/>
      <c r="U34" s="606"/>
      <c r="V34" s="605"/>
      <c r="W34" s="605"/>
      <c r="X34" s="596"/>
      <c r="Y34" s="596" t="s">
        <v>122</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1959</v>
      </c>
    </row>
    <row customHeight="1" ht="11.25"/>
    <row s="456" customFormat="1" customHeight="1" ht="22.5">
      <c r="A39" s="1792"/>
      <c r="B39" s="458"/>
      <c r="C39" s="860"/>
      <c r="D39" s="441"/>
      <c r="E39" s="861"/>
      <c r="F39" s="1813"/>
      <c r="G39" s="1823"/>
      <c r="H39" s="476"/>
    </row>
    <row customHeight="1" ht="11.25"/>
    <row s="1816" customFormat="1" customHeight="1" ht="11.25">
      <c r="A41" s="1816" t="s">
        <v>1960</v>
      </c>
    </row>
    <row customHeight="1" ht="11.25"/>
    <row s="456" customFormat="1" customHeight="1" ht="22.5">
      <c r="A43" s="458"/>
      <c r="B43" s="458"/>
      <c r="C43" s="458"/>
      <c r="D43" s="441"/>
      <c r="E43" s="861"/>
      <c r="F43" s="862"/>
      <c r="G43" s="1823"/>
      <c r="H43" s="476"/>
    </row>
    <row customHeight="1" ht="11.25"/>
    <row s="1816" customFormat="1" customHeight="1" ht="11.25">
      <c r="A45" s="1816" t="s">
        <v>1961</v>
      </c>
    </row>
    <row customHeight="1" ht="11.25"/>
    <row s="456" customFormat="1" customHeight="1" ht="24">
      <c r="A47" s="2203" t="s">
        <v>342</v>
      </c>
      <c r="B47" s="503"/>
      <c r="C47" s="2214"/>
      <c r="D47" s="446" t="str">
        <f>A47</f>
        <v>5.1</v>
      </c>
      <c r="E47" s="443" t="s">
        <v>343</v>
      </c>
      <c r="F47" s="1977" t="s">
        <v>335</v>
      </c>
      <c r="G47" s="445" t="s">
        <v>344</v>
      </c>
      <c r="H47" s="476"/>
      <c r="I47" s="853"/>
    </row>
    <row s="456" customFormat="1" customHeight="1" ht="22.5">
      <c r="A48" s="2203"/>
      <c r="B48" s="503"/>
      <c r="C48" s="2214"/>
      <c r="D48" s="441" t="str">
        <f>D47&amp;".1"</f>
        <v>5.1.1</v>
      </c>
      <c r="E48" s="440" t="s">
        <v>345</v>
      </c>
      <c r="F48" s="1978" t="s">
        <v>28</v>
      </c>
      <c r="G48" s="475"/>
      <c r="H48" s="476"/>
      <c r="I48" s="853"/>
    </row>
    <row s="456" customFormat="1" customHeight="1" ht="22.5">
      <c r="A49" s="2203"/>
      <c r="B49" s="503"/>
      <c r="C49" s="2214"/>
      <c r="D49" s="441" t="str">
        <f>D47&amp;".2"</f>
        <v>5.1.2</v>
      </c>
      <c r="E49" s="440" t="s">
        <v>346</v>
      </c>
      <c r="F49" s="1733" t="s">
        <v>28</v>
      </c>
      <c r="G49" s="445" t="s">
        <v>347</v>
      </c>
      <c r="H49" s="476"/>
      <c r="I49" s="853"/>
    </row>
    <row s="456" customFormat="1" customHeight="1" ht="22.5">
      <c r="A50" s="2203"/>
      <c r="B50" s="503"/>
      <c r="C50" s="2214"/>
      <c r="D50" s="441" t="str">
        <f>D47&amp;".3"</f>
        <v>5.1.3</v>
      </c>
      <c r="E50" s="440" t="s">
        <v>348</v>
      </c>
      <c r="F50" s="1978" t="s">
        <v>28</v>
      </c>
      <c r="G50" s="475"/>
      <c r="H50" s="476"/>
      <c r="I50" s="853"/>
    </row>
    <row s="456" customFormat="1" customHeight="1" ht="22.5">
      <c r="A51" s="2203"/>
      <c r="B51" s="503"/>
      <c r="C51" s="2214"/>
      <c r="D51" s="441" t="str">
        <f>D47&amp;".4"</f>
        <v>5.1.4</v>
      </c>
      <c r="E51" s="440" t="s">
        <v>349</v>
      </c>
      <c r="F51" s="1978" t="s">
        <v>28</v>
      </c>
      <c r="G51" s="445" t="s">
        <v>350</v>
      </c>
      <c r="H51" s="476"/>
      <c r="I51" s="853"/>
    </row>
    <row r="54" s="1816" customFormat="1" customHeight="1" ht="17.25">
      <c r="A54" s="1816" t="s">
        <v>1962</v>
      </c>
    </row>
    <row r="56" s="1613" customFormat="1" customHeight="1" ht="18.75">
      <c r="A56" s="90"/>
      <c r="B56" s="1824"/>
      <c r="C56" s="1824"/>
      <c r="D56" s="1825"/>
      <c r="E56" s="1810"/>
      <c r="F56" s="869">
        <v>13</v>
      </c>
      <c r="G56" s="868"/>
      <c r="H56" s="794"/>
      <c r="I56" s="792"/>
      <c r="J56" s="521" t="s">
        <v>64</v>
      </c>
      <c r="K56" s="1826" t="s">
        <v>28</v>
      </c>
      <c r="L56" s="90"/>
      <c r="M56" s="1637"/>
      <c r="N56" s="1637"/>
      <c r="O56" s="1637"/>
      <c r="P56" s="517" t="s">
        <v>421</v>
      </c>
      <c r="Q56" s="517" t="s">
        <v>422</v>
      </c>
      <c r="R56" s="518" t="s">
        <v>423</v>
      </c>
      <c r="S56" s="1637" t="s">
        <v>424</v>
      </c>
      <c r="T56" s="1637"/>
      <c r="U56" s="1637"/>
      <c r="V56" s="1637"/>
    </row>
    <row r="58" s="1816" customFormat="1" customHeight="1" ht="11.25">
      <c r="A58" s="1816" t="s">
        <v>1963</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410</v>
      </c>
      <c r="AQ60" s="1625" t="s">
        <v>410</v>
      </c>
      <c r="AR60" s="1637"/>
      <c r="AS60" s="1637"/>
    </row>
    <row r="62" s="1816" customFormat="1" customHeight="1" ht="11.25">
      <c r="A62" s="1816" t="s">
        <v>1964</v>
      </c>
    </row>
    <row r="64" s="1824" customFormat="1" customHeight="1" ht="15">
      <c r="A64" s="146" t="s">
        <v>94</v>
      </c>
      <c r="B64" s="126" t="s">
        <v>28</v>
      </c>
      <c r="C64" s="1827"/>
      <c r="D64" s="129"/>
      <c r="E64" s="382"/>
      <c r="F64" s="382"/>
      <c r="G64" s="1804"/>
      <c r="H64" s="1826"/>
      <c r="I64" s="1805"/>
      <c r="K64" s="273"/>
      <c r="L64" s="274"/>
    </row>
    <row r="66" s="1816" customFormat="1" customHeight="1" ht="11.25">
      <c r="A66" s="1816" t="s">
        <v>1965</v>
      </c>
    </row>
    <row r="68" s="1636" customFormat="1" customHeight="1" ht="14.25">
      <c r="A68" s="344"/>
      <c r="B68" s="1161"/>
      <c r="C68" s="377"/>
      <c r="D68" s="1811"/>
      <c r="E68" s="887"/>
      <c r="F68" s="1826"/>
      <c r="G68" s="90"/>
      <c r="I68" s="1625"/>
      <c r="J68" s="1625"/>
    </row>
    <row r="70" s="1816" customFormat="1" customHeight="1" ht="11.25">
      <c r="A70" s="1816" t="s">
        <v>1966</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1967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1968</v>
      </c>
    </row>
    <row r="75" s="1816" customFormat="1" customHeight="1" ht="11.25">
      <c r="A75" s="1816" t="s">
        <v>1969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1967</v>
      </c>
    </row>
    <row r="79" s="1816" customFormat="1" customHeight="1" ht="11.25">
      <c r="A79" s="1816" t="s">
        <v>1970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405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1971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1972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1973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1974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1975</v>
      </c>
    </row>
    <row r="101" s="1636" customFormat="1" customHeight="1" ht="11.25">
      <c r="A101" s="1167"/>
      <c r="B101" s="1167"/>
      <c r="C101" s="1167"/>
      <c r="D101" s="1161"/>
      <c r="E101" s="1171"/>
      <c r="F101" s="1830"/>
      <c r="G101" s="1831"/>
      <c r="H101" s="2516" t="s">
        <v>113</v>
      </c>
      <c r="I101" s="2517"/>
      <c r="J101" s="2486"/>
      <c r="K101" s="2518"/>
      <c r="L101" s="2108" t="s">
        <v>19</v>
      </c>
      <c r="M101" s="2109"/>
      <c r="N101" s="1987"/>
      <c r="O101" s="1178" t="s">
        <v>405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1973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1976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1977</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1978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1979</v>
      </c>
    </row>
    <row r="115" s="1851" customFormat="1" customHeight="1" ht="15">
      <c r="A115" s="624"/>
      <c r="B115" s="625"/>
      <c r="C115" s="625"/>
      <c r="D115" s="2579" t="s">
        <v>113</v>
      </c>
      <c r="E115" s="2378" t="s">
        <v>109</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637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592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593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638</v>
      </c>
      <c r="F118" s="2377"/>
      <c r="G118" s="2377"/>
      <c r="H118" s="2377"/>
      <c r="I118" s="2377"/>
      <c r="J118" s="2377"/>
      <c r="K118" s="2377"/>
      <c r="L118" s="2377"/>
      <c r="M118" s="2377"/>
      <c r="N118" s="2377"/>
      <c r="O118" s="2377"/>
      <c r="P118" s="2377"/>
      <c r="Q118" s="559">
        <f>SUMIF(T119:T120,"i",Q119:Q120)</f>
        <v>0</v>
      </c>
      <c r="R118" s="1018"/>
      <c r="S118" s="1799" t="s">
        <v>639</v>
      </c>
      <c r="T118" s="718" t="s">
        <v>640</v>
      </c>
      <c r="U118" s="2375">
        <v>1</v>
      </c>
      <c r="V118" s="2375" t="s">
        <v>603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1980</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641</v>
      </c>
      <c r="F121" s="2377"/>
      <c r="G121" s="2377"/>
      <c r="H121" s="2377"/>
      <c r="I121" s="2377"/>
      <c r="J121" s="2377"/>
      <c r="K121" s="2377"/>
      <c r="L121" s="2377"/>
      <c r="M121" s="2377"/>
      <c r="N121" s="2377"/>
      <c r="O121" s="2377"/>
      <c r="P121" s="2377"/>
      <c r="Q121" s="559">
        <f>SUMIF(T122:T123,"i",Q122:Q123)</f>
        <v>0</v>
      </c>
      <c r="R121" s="1018"/>
      <c r="S121" s="1799" t="s">
        <v>642</v>
      </c>
      <c r="T121" s="718" t="s">
        <v>640</v>
      </c>
      <c r="U121" s="2375">
        <v>1</v>
      </c>
      <c r="V121" s="2375" t="s">
        <v>603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1980</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1981</v>
      </c>
    </row>
    <row r="127" s="1851" customFormat="1" customHeight="1" ht="15">
      <c r="A127" s="624"/>
      <c r="B127" s="625"/>
      <c r="C127" s="625"/>
      <c r="D127" s="2579" t="s">
        <v>113</v>
      </c>
      <c r="E127" s="2378" t="s">
        <v>109</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637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592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593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638</v>
      </c>
      <c r="F130" s="2377"/>
      <c r="G130" s="2377"/>
      <c r="H130" s="2377"/>
      <c r="I130" s="2377"/>
      <c r="J130" s="2377"/>
      <c r="K130" s="2377"/>
      <c r="L130" s="2377"/>
      <c r="M130" s="2377"/>
      <c r="N130" s="2377"/>
      <c r="O130" s="2377"/>
      <c r="P130" s="2377"/>
      <c r="Q130" s="559">
        <f>SUMIF(T131:T132,"i",Q131:Q132)</f>
        <v>0</v>
      </c>
      <c r="R130" s="1018"/>
      <c r="S130" s="1799" t="s">
        <v>639</v>
      </c>
      <c r="T130" s="718" t="s">
        <v>640</v>
      </c>
      <c r="U130" s="2375">
        <v>1</v>
      </c>
      <c r="V130" s="2375" t="s">
        <v>603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1980</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640</v>
      </c>
      <c r="U133" s="2375">
        <v>1</v>
      </c>
      <c r="V133" s="2375" t="s">
        <v>603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1982</v>
      </c>
    </row>
    <row r="139" s="1851" customFormat="1" customHeight="1" ht="45">
      <c r="A139" s="1807"/>
      <c r="B139" s="1161"/>
      <c r="C139" s="413"/>
      <c r="D139" s="90"/>
      <c r="E139" s="2573"/>
      <c r="F139" s="2109" t="s">
        <v>113</v>
      </c>
      <c r="G139" s="2576" t="s">
        <v>28</v>
      </c>
      <c r="H139" s="290"/>
      <c r="I139" s="638" t="s">
        <v>113</v>
      </c>
      <c r="J139" s="1808" t="s">
        <v>1983</v>
      </c>
      <c r="K139" s="639" t="s">
        <v>574</v>
      </c>
      <c r="L139" s="2225" t="s">
        <v>574</v>
      </c>
      <c r="M139" s="2578"/>
      <c r="N139" s="639" t="s">
        <v>574</v>
      </c>
      <c r="O139" s="639" t="s">
        <v>574</v>
      </c>
      <c r="P139" s="639" t="s">
        <v>574</v>
      </c>
      <c r="Q139" s="640">
        <f>SUM(Q140:Q142)</f>
        <v>0</v>
      </c>
      <c r="R139" s="640">
        <f>IF(R136=0,0,(Q136/R136)*100)</f>
        <v>0</v>
      </c>
      <c r="S139" s="2180"/>
      <c r="T139" s="718" t="s">
        <v>640</v>
      </c>
      <c r="U139" s="90"/>
      <c r="V139" s="90"/>
      <c r="AC139" s="90"/>
    </row>
    <row s="1851" customFormat="1" customHeight="1" ht="11.25">
      <c r="A140" s="1807"/>
      <c r="B140" s="1161"/>
      <c r="C140" s="413"/>
      <c r="D140" s="90"/>
      <c r="E140" s="2574"/>
      <c r="F140" s="2109"/>
      <c r="G140" s="2576"/>
      <c r="H140" s="2128"/>
      <c r="I140" s="2516" t="s">
        <v>1049</v>
      </c>
      <c r="J140" s="2570"/>
      <c r="K140" s="2571"/>
      <c r="L140" s="641"/>
      <c r="M140" s="642" t="s">
        <v>113</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1984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1985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1049</v>
      </c>
      <c r="J147" s="2570"/>
      <c r="K147" s="2571"/>
      <c r="L147" s="641"/>
      <c r="M147" s="642" t="s">
        <v>113</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1984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113</v>
      </c>
      <c r="N150" s="1796"/>
      <c r="O150" s="643"/>
      <c r="P150" s="644"/>
      <c r="Q150" s="643"/>
      <c r="R150" s="645">
        <v>0</v>
      </c>
      <c r="S150" s="90"/>
      <c r="T150" s="718"/>
      <c r="U150" s="90"/>
      <c r="V150" s="90"/>
      <c r="AC150" s="90"/>
    </row>
    <row r="152" s="1816" customFormat="1" customHeight="1" ht="17.25">
      <c r="A152" s="1816" t="s">
        <v>1986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113</v>
      </c>
      <c r="N154" s="2505" t="str">
        <f>IF(Z154="","",INDEX(TERRITORY_MR_LIST,MATCH(Z154,TERRITORY_LIST_ID,0)))</f>
        <v/>
      </c>
      <c r="O154" s="2186" t="s">
        <v>64</v>
      </c>
      <c r="P154" s="2109"/>
      <c r="Q154" s="2109" t="s">
        <v>113</v>
      </c>
      <c r="R154" s="2503" t="s">
        <v>28</v>
      </c>
      <c r="S154" s="2108" t="s">
        <v>64</v>
      </c>
      <c r="T154" s="1812"/>
      <c r="U154" s="1812" t="s">
        <v>113</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189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190</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191</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208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113</v>
      </c>
      <c r="N160" s="2505" t="str">
        <f>IF(Z160="","",INDEX(TERRITORY_MR_LIST,MATCH(Z160,TERRITORY_LIST_ID,0)))</f>
        <v/>
      </c>
      <c r="O160" s="2186" t="s">
        <v>64</v>
      </c>
      <c r="P160" s="2109"/>
      <c r="Q160" s="2109" t="s">
        <v>113</v>
      </c>
      <c r="R160" s="2503" t="s">
        <v>28</v>
      </c>
      <c r="S160" s="2108" t="s">
        <v>64</v>
      </c>
      <c r="T160" s="1812"/>
      <c r="U160" s="1812" t="s">
        <v>113</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189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190</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191</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113</v>
      </c>
      <c r="N165" s="2505" t="str">
        <f>IF(Z165="","",INDEX(TERRITORY_MR_LIST,MATCH(Z165,TERRITORY_LIST_ID,0)))</f>
        <v/>
      </c>
      <c r="O165" s="2186" t="s">
        <v>64</v>
      </c>
      <c r="P165" s="2109"/>
      <c r="Q165" s="2109" t="s">
        <v>113</v>
      </c>
      <c r="R165" s="2503" t="s">
        <v>28</v>
      </c>
      <c r="S165" s="2108" t="s">
        <v>64</v>
      </c>
      <c r="T165" s="1812"/>
      <c r="U165" s="1812" t="s">
        <v>113</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189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190</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113</v>
      </c>
      <c r="R169" s="2503" t="s">
        <v>28</v>
      </c>
      <c r="S169" s="2108" t="s">
        <v>64</v>
      </c>
      <c r="T169" s="1812"/>
      <c r="U169" s="1812" t="s">
        <v>113</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189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113</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1987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113</v>
      </c>
      <c r="N176" s="2505" t="str">
        <f>IF(Z176="","",INDEX(TERRITORY_MR_LIST,MATCH(Z176,TERRITORY_LIST_ID,0)))</f>
        <v/>
      </c>
      <c r="O176" s="2186" t="s">
        <v>64</v>
      </c>
      <c r="P176" s="2109"/>
      <c r="Q176" s="2109" t="s">
        <v>113</v>
      </c>
      <c r="R176" s="2503" t="s">
        <v>28</v>
      </c>
      <c r="S176" s="2407" t="s">
        <v>19</v>
      </c>
      <c r="T176" s="1803"/>
      <c r="U176" s="1803" t="s">
        <v>113</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190</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191</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208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113</v>
      </c>
      <c r="N182" s="2505" t="str">
        <f>IF(Z182="","",INDEX(TERRITORY_MR_LIST,MATCH(Z182,TERRITORY_LIST_ID,0)))</f>
        <v/>
      </c>
      <c r="O182" s="2186" t="s">
        <v>64</v>
      </c>
      <c r="P182" s="2109"/>
      <c r="Q182" s="2109" t="s">
        <v>113</v>
      </c>
      <c r="R182" s="2503" t="s">
        <v>28</v>
      </c>
      <c r="S182" s="2407" t="s">
        <v>19</v>
      </c>
      <c r="T182" s="1803"/>
      <c r="U182" s="1803" t="s">
        <v>113</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190</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191</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113</v>
      </c>
      <c r="N187" s="2505" t="str">
        <f>IF(Z187="","",INDEX(TERRITORY_MR_LIST,MATCH(Z187,TERRITORY_LIST_ID,0)))</f>
        <v/>
      </c>
      <c r="O187" s="2186" t="s">
        <v>64</v>
      </c>
      <c r="P187" s="2109"/>
      <c r="Q187" s="2109" t="s">
        <v>113</v>
      </c>
      <c r="R187" s="2503" t="s">
        <v>28</v>
      </c>
      <c r="S187" s="2407" t="s">
        <v>19</v>
      </c>
      <c r="T187" s="1803"/>
      <c r="U187" s="1803" t="s">
        <v>113</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190</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113</v>
      </c>
      <c r="R191" s="2503" t="s">
        <v>28</v>
      </c>
      <c r="S191" s="2407" t="s">
        <v>19</v>
      </c>
      <c r="T191" s="1803"/>
      <c r="U191" s="1803" t="s">
        <v>113</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1988</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113</v>
      </c>
      <c r="P202" s="2518"/>
      <c r="Q202" s="1581"/>
      <c r="R202" s="2186" t="s">
        <v>64</v>
      </c>
      <c r="S202" s="2186" t="s">
        <v>64</v>
      </c>
      <c r="T202" s="1856"/>
      <c r="U202" s="2109" t="s">
        <v>113</v>
      </c>
      <c r="V202" s="2525" t="str">
        <f>IF(AK202="","",INDEX(TERRITORY_MR_LIST,MATCH(AK202,TERRITORY_LIST_ID,0)))</f>
        <v/>
      </c>
      <c r="W202" s="1582"/>
      <c r="X202" s="2186" t="s">
        <v>64</v>
      </c>
      <c r="Y202" s="2186" t="s">
        <v>19</v>
      </c>
      <c r="Z202" s="1565"/>
      <c r="AA202" s="2109" t="s">
        <v>113</v>
      </c>
      <c r="AB202" s="2527"/>
      <c r="AC202" s="1583"/>
      <c r="AD202" s="2186" t="s">
        <v>64</v>
      </c>
      <c r="AE202" s="2186" t="s">
        <v>19</v>
      </c>
      <c r="AF202" s="1563"/>
      <c r="AG202" s="1812" t="s">
        <v>113</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1989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1990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107</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1991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208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62C28-CE48-57B9-B8FB-453E3537349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1992</v>
      </c>
      <c r="B1" s="847"/>
      <c r="C1" s="983" t="s">
        <v>1993</v>
      </c>
      <c r="D1" s="981" t="s">
        <v>835</v>
      </c>
      <c r="E1" s="981" t="s">
        <v>881</v>
      </c>
      <c r="F1" s="981" t="s">
        <v>934</v>
      </c>
      <c r="G1" s="981" t="s">
        <v>921</v>
      </c>
      <c r="H1" s="981" t="s">
        <v>1665</v>
      </c>
    </row>
    <row customHeight="1" ht="9">
      <c r="A2" s="984" t="s">
        <v>1994</v>
      </c>
      <c r="B2" s="984"/>
      <c r="C2" s="985" t="str">
        <f>INDEX(TEMPLATE_NUMBER_FORM_LIST,MATCH(TEMPLATE_SPHERE,TEMPLATE_SPHERE_LIST,0))</f>
        <v>16</v>
      </c>
      <c r="D2" s="984" t="s">
        <v>1517</v>
      </c>
      <c r="E2" s="984" t="s">
        <v>153</v>
      </c>
      <c r="F2" s="986" t="s">
        <v>153</v>
      </c>
      <c r="G2" s="984" t="s">
        <v>153</v>
      </c>
      <c r="H2" s="987"/>
    </row>
    <row customHeight="1" ht="63">
      <c r="A3" s="847"/>
      <c r="B3" s="847" t="s">
        <v>113</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1995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1996</v>
      </c>
      <c r="B4" s="847" t="s">
        <v>114</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1997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1998</v>
      </c>
    </row>
    <row customHeight="1" ht="117">
      <c r="A5" s="847" t="s">
        <v>1999</v>
      </c>
      <c r="B5" s="847" t="s">
        <v>94</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2000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2001</v>
      </c>
    </row>
    <row customHeight="1" ht="90">
      <c r="A6" s="847" t="s">
        <v>2002</v>
      </c>
      <c r="B6" s="847" t="s">
        <v>95</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2003</v>
      </c>
      <c r="B7" s="847" t="s">
        <v>115</v>
      </c>
      <c r="C7" s="985" t="str">
        <f>IF(TEMPLATE_SPHERE="HEAT",D7,E7)</f>
        <v>Форма 11. Информация о расходах на капитальный и текущий ремонт основных средств</v>
      </c>
      <c r="D7" s="847" t="s">
        <v>2004</v>
      </c>
      <c r="E7" s="847" t="s">
        <v>2005</v>
      </c>
      <c r="F7" s="987"/>
      <c r="G7" s="987"/>
      <c r="H7" s="987"/>
    </row>
    <row customHeight="1" ht="108">
      <c r="A8" s="847" t="s">
        <v>2006</v>
      </c>
      <c r="B8" s="847" t="s">
        <v>96</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1206</v>
      </c>
      <c r="E8" s="847" t="s">
        <v>2007</v>
      </c>
      <c r="F8" s="987"/>
      <c r="G8" s="987"/>
      <c r="H8" s="987"/>
    </row>
    <row customHeight="1" ht="99">
      <c r="A9" s="847" t="s">
        <v>2008</v>
      </c>
      <c r="B9" s="847"/>
      <c r="C9" s="847" t="s">
        <v>2009</v>
      </c>
      <c r="D9" s="847"/>
      <c r="E9" s="847"/>
      <c r="F9" s="987"/>
      <c r="G9" s="987"/>
      <c r="H9" s="987"/>
    </row>
    <row customHeight="1" ht="126">
      <c r="A10" s="847" t="s">
        <v>2010</v>
      </c>
      <c r="B10" s="847"/>
      <c r="C10" s="847" t="s">
        <v>2011</v>
      </c>
      <c r="D10" s="847"/>
      <c r="E10" s="847"/>
      <c r="F10" s="987"/>
      <c r="G10" s="987"/>
      <c r="H10" s="987"/>
    </row>
    <row customHeight="1" ht="108">
      <c r="A11" s="847" t="s">
        <v>2012</v>
      </c>
      <c r="B11" s="847"/>
      <c r="C11" s="847" t="s">
        <v>2013</v>
      </c>
      <c r="D11" s="847"/>
      <c r="E11" s="847"/>
      <c r="F11" s="987"/>
      <c r="G11" s="987"/>
      <c r="H11" s="987"/>
    </row>
    <row customHeight="1" ht="54">
      <c r="A12" s="847" t="s">
        <v>2014</v>
      </c>
      <c r="B12" s="847"/>
      <c r="C12" s="847" t="s">
        <v>2015</v>
      </c>
      <c r="D12" s="847"/>
      <c r="E12" s="847"/>
      <c r="F12" s="987"/>
      <c r="G12" s="987"/>
      <c r="H12" s="987"/>
    </row>
    <row customHeight="1" ht="45">
      <c r="A13" s="847" t="s">
        <v>2016</v>
      </c>
      <c r="B13" s="847"/>
      <c r="C13" s="847" t="s">
        <v>2017</v>
      </c>
      <c r="D13" s="847"/>
      <c r="E13" s="847"/>
      <c r="F13" s="987"/>
      <c r="G13" s="987"/>
      <c r="H13" s="987"/>
    </row>
    <row customHeight="1" ht="117">
      <c r="A14" s="847" t="s">
        <v>2018</v>
      </c>
      <c r="B14" s="847"/>
      <c r="C14" s="847" t="s">
        <v>2019</v>
      </c>
      <c r="D14" s="847"/>
      <c r="E14" s="847"/>
      <c r="F14" s="987"/>
      <c r="G14" s="987"/>
      <c r="H14" s="987"/>
    </row>
    <row customHeight="1" ht="117">
      <c r="A15" s="847" t="s">
        <v>2020</v>
      </c>
      <c r="B15" s="847"/>
      <c r="C15" s="847" t="s">
        <v>2021</v>
      </c>
      <c r="D15" s="847"/>
      <c r="E15" s="847"/>
      <c r="F15" s="987"/>
      <c r="G15" s="987"/>
      <c r="H15" s="987"/>
    </row>
    <row customHeight="1" ht="63">
      <c r="A16" s="847" t="s">
        <v>2022</v>
      </c>
      <c r="B16" s="847"/>
      <c r="C16" s="847" t="s">
        <v>2023</v>
      </c>
      <c r="D16" s="847"/>
      <c r="E16" s="847"/>
      <c r="F16" s="987"/>
      <c r="G16" s="987"/>
      <c r="H16" s="987"/>
    </row>
    <row customHeight="1" ht="54">
      <c r="A17" s="847" t="s">
        <v>2024</v>
      </c>
      <c r="B17" s="847"/>
      <c r="C17" s="985" t="s">
        <v>2025</v>
      </c>
      <c r="D17" s="847"/>
      <c r="E17" s="847"/>
      <c r="F17" s="987"/>
      <c r="G17" s="987"/>
      <c r="H17" s="987"/>
    </row>
    <row customHeight="1" ht="27">
      <c r="A18" s="847" t="s">
        <v>2026</v>
      </c>
      <c r="B18" s="847"/>
      <c r="C18" s="985" t="s">
        <v>2027</v>
      </c>
      <c r="D18" s="847"/>
      <c r="E18" s="847"/>
      <c r="F18" s="987"/>
      <c r="G18" s="987"/>
      <c r="H18" s="987"/>
    </row>
    <row customHeight="1" ht="54">
      <c r="A19" s="847" t="s">
        <v>2028</v>
      </c>
      <c r="B19" s="847"/>
      <c r="C19" s="985" t="s">
        <v>2029</v>
      </c>
      <c r="D19" s="847"/>
      <c r="E19" s="847"/>
      <c r="F19" s="987"/>
      <c r="G19" s="987"/>
      <c r="H19" s="987"/>
    </row>
    <row customHeight="1" ht="36">
      <c r="A20" s="847" t="s">
        <v>2030</v>
      </c>
      <c r="B20" s="847"/>
      <c r="C20" s="985" t="s">
        <v>2031</v>
      </c>
      <c r="D20" s="847"/>
      <c r="E20" s="847"/>
      <c r="F20" s="987"/>
      <c r="G20" s="987"/>
      <c r="H20" s="987"/>
    </row>
    <row customHeight="1" ht="36">
      <c r="A21" s="847" t="s">
        <v>2032</v>
      </c>
      <c r="B21" s="847"/>
      <c r="C21" s="985" t="s">
        <v>2033</v>
      </c>
      <c r="D21" s="847"/>
      <c r="E21" s="847"/>
      <c r="F21" s="987"/>
      <c r="G21" s="987"/>
      <c r="H21" s="987"/>
    </row>
    <row customHeight="1" ht="27">
      <c r="A22" s="847" t="s">
        <v>2034</v>
      </c>
      <c r="B22" s="847"/>
      <c r="C22" s="985" t="s">
        <v>2035</v>
      </c>
      <c r="D22" s="847"/>
      <c r="E22" s="847"/>
      <c r="F22" s="987"/>
      <c r="G22" s="987"/>
      <c r="H22" s="987"/>
    </row>
    <row customHeight="1" ht="36">
      <c r="A23" s="847" t="s">
        <v>2036</v>
      </c>
      <c r="B23" s="847"/>
      <c r="C23" s="985" t="s">
        <v>2037</v>
      </c>
      <c r="D23" s="847"/>
      <c r="E23" s="847"/>
      <c r="F23" s="987"/>
      <c r="G23" s="987"/>
      <c r="H23" s="987"/>
    </row>
    <row customHeight="1" ht="28.5">
      <c r="A24" s="847" t="s">
        <v>2038</v>
      </c>
      <c r="B24" s="847"/>
      <c r="C24" s="985" t="s">
        <v>2039</v>
      </c>
      <c r="D24" s="847"/>
      <c r="E24" s="847"/>
      <c r="F24" s="987"/>
      <c r="G24" s="987"/>
      <c r="H24" s="987"/>
    </row>
    <row customHeight="1" ht="36">
      <c r="A25" s="847" t="s">
        <v>2040</v>
      </c>
      <c r="B25" s="847"/>
      <c r="C25" s="985" t="s">
        <v>2041</v>
      </c>
      <c r="D25" s="847"/>
      <c r="E25" s="847"/>
      <c r="F25" s="987"/>
      <c r="G25" s="987"/>
      <c r="H25" s="987"/>
    </row>
    <row customHeight="1" ht="27">
      <c r="A26" s="847" t="s">
        <v>2042</v>
      </c>
      <c r="B26" s="847"/>
      <c r="C26" s="985" t="s">
        <v>2043</v>
      </c>
      <c r="D26" s="847"/>
      <c r="E26" s="847"/>
      <c r="F26" s="987"/>
      <c r="G26" s="987"/>
      <c r="H26" s="987"/>
    </row>
    <row customHeight="1" ht="36">
      <c r="A27" s="847" t="s">
        <v>2044</v>
      </c>
      <c r="B27" s="847"/>
      <c r="C27" s="985" t="s">
        <v>2045</v>
      </c>
      <c r="D27" s="847"/>
      <c r="E27" s="847"/>
      <c r="F27" s="987"/>
      <c r="G27" s="987"/>
      <c r="H27" s="987"/>
    </row>
    <row customHeight="1" ht="28.5">
      <c r="A28" s="847" t="s">
        <v>2046</v>
      </c>
      <c r="B28" s="847"/>
      <c r="C28" s="985" t="s">
        <v>2047</v>
      </c>
      <c r="D28" s="847"/>
      <c r="E28" s="847"/>
      <c r="F28" s="987"/>
      <c r="G28" s="987"/>
      <c r="H28" s="987"/>
    </row>
    <row customHeight="1" ht="126">
      <c r="A29" s="847" t="s">
        <v>2048</v>
      </c>
      <c r="B29" s="847" t="s">
        <v>1619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2049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2050</v>
      </c>
    </row>
    <row customHeight="1" ht="36">
      <c r="A30" s="847" t="s">
        <v>2051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2052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2053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2054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2055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2056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2057</v>
      </c>
    </row>
    <row customHeight="1" ht="9">
      <c r="A33" s="847"/>
      <c r="B33" s="847"/>
      <c r="C33" s="985"/>
      <c r="D33" s="847"/>
      <c r="E33" s="847"/>
      <c r="F33" s="987"/>
      <c r="G33" s="987"/>
      <c r="H33" s="987"/>
    </row>
    <row customHeight="1" ht="9">
      <c r="A34" s="847"/>
      <c r="B34" s="847" t="s">
        <v>1555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451DE8-69D8-1EA9-362F-9AF6D818B5F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2058</v>
      </c>
      <c r="D1" s="899"/>
      <c r="E1" s="899"/>
      <c r="F1" s="899"/>
      <c r="G1" s="899"/>
      <c r="H1" s="899" t="s">
        <v>2059</v>
      </c>
      <c r="I1" s="899"/>
      <c r="J1" s="899"/>
      <c r="K1" s="899"/>
      <c r="L1" s="899"/>
      <c r="M1" s="899" t="s">
        <v>2060</v>
      </c>
      <c r="N1" s="899" t="s">
        <v>2061</v>
      </c>
      <c r="O1" s="2593" t="s">
        <v>2062</v>
      </c>
      <c r="P1" s="2593"/>
      <c r="Q1" s="2593"/>
      <c r="R1" s="2593"/>
      <c r="S1" s="2593"/>
      <c r="T1" s="2593" t="s">
        <v>2060</v>
      </c>
      <c r="U1" s="2593"/>
      <c r="V1" s="2593"/>
      <c r="W1" s="2593"/>
      <c r="X1" s="2593"/>
      <c r="Y1" s="1000"/>
      <c r="Z1" s="2593" t="s">
        <v>2063</v>
      </c>
      <c r="AA1" s="2593"/>
      <c r="AB1" s="2593"/>
      <c r="AC1" s="2593"/>
      <c r="AD1" s="2593"/>
    </row>
    <row customHeight="1" ht="18">
      <c r="A2" s="847"/>
      <c r="B2" s="847"/>
      <c r="C2" s="842" t="s">
        <v>835</v>
      </c>
      <c r="D2" s="842" t="s">
        <v>881</v>
      </c>
      <c r="E2" s="842" t="s">
        <v>934</v>
      </c>
      <c r="F2" s="842" t="s">
        <v>921</v>
      </c>
      <c r="G2" s="842" t="s">
        <v>1665</v>
      </c>
      <c r="H2" s="844"/>
      <c r="I2" s="844"/>
      <c r="J2" s="844"/>
      <c r="K2" s="844"/>
      <c r="L2" s="844"/>
      <c r="M2" s="844"/>
      <c r="N2" s="844"/>
      <c r="O2" s="842" t="s">
        <v>835</v>
      </c>
      <c r="P2" s="842" t="s">
        <v>881</v>
      </c>
      <c r="Q2" s="842" t="s">
        <v>921</v>
      </c>
      <c r="R2" s="842" t="s">
        <v>934</v>
      </c>
      <c r="S2" s="842" t="s">
        <v>1665</v>
      </c>
      <c r="T2" s="842" t="s">
        <v>835</v>
      </c>
      <c r="U2" s="842" t="s">
        <v>881</v>
      </c>
      <c r="V2" s="842" t="s">
        <v>921</v>
      </c>
      <c r="W2" s="842" t="s">
        <v>934</v>
      </c>
      <c r="X2" s="842" t="s">
        <v>1665</v>
      </c>
      <c r="Y2" s="842"/>
      <c r="Z2" s="842" t="s">
        <v>835</v>
      </c>
      <c r="AA2" s="851" t="s">
        <v>881</v>
      </c>
      <c r="AB2" s="842" t="s">
        <v>921</v>
      </c>
      <c r="AC2" s="842" t="s">
        <v>934</v>
      </c>
      <c r="AD2" s="842" t="s">
        <v>1665</v>
      </c>
    </row>
    <row customHeight="1" ht="162">
      <c r="A3" s="846" t="s">
        <v>26</v>
      </c>
      <c r="B3" s="846"/>
      <c r="C3" s="2597" t="s">
        <v>2064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2065</v>
      </c>
      <c r="AA3" s="844" t="s">
        <v>2066</v>
      </c>
      <c r="AB3" s="847" t="s">
        <v>2067</v>
      </c>
      <c r="AC3" s="847" t="s">
        <v>2068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1606</v>
      </c>
      <c r="D11" s="2600" t="s">
        <v>1602</v>
      </c>
      <c r="E11" s="2600" t="s">
        <v>1698</v>
      </c>
      <c r="F11" s="2600" t="s">
        <v>2069</v>
      </c>
      <c r="G11" s="2600"/>
      <c r="H11" s="899" t="s">
        <v>2070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2071</v>
      </c>
      <c r="U11" s="844" t="s">
        <v>2072</v>
      </c>
      <c r="V11" s="844"/>
      <c r="W11" s="844"/>
      <c r="X11" s="844"/>
      <c r="Y11" s="1001"/>
      <c r="Z11" s="847" t="s">
        <v>2073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2074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2075</v>
      </c>
      <c r="U12" s="844" t="s">
        <v>2076</v>
      </c>
      <c r="V12" s="844"/>
      <c r="W12" s="844"/>
      <c r="X12" s="844"/>
      <c r="Y12" s="1001"/>
      <c r="Z12" s="847" t="s">
        <v>2077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2078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2079</v>
      </c>
      <c r="U13" s="845" t="s">
        <v>2080</v>
      </c>
      <c r="V13" s="845"/>
      <c r="W13" s="845"/>
      <c r="X13" s="844"/>
      <c r="Y13" s="1001"/>
      <c r="Z13" s="847" t="s">
        <v>2081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2082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2083</v>
      </c>
      <c r="AA14" s="850" t="s">
        <v>2083</v>
      </c>
      <c r="AB14" s="847"/>
      <c r="AC14" s="847"/>
      <c r="AD14" s="847"/>
    </row>
    <row customHeight="1" ht="108">
      <c r="A15" s="2594"/>
      <c r="B15" s="900">
        <v>5</v>
      </c>
      <c r="C15" s="2601"/>
      <c r="D15" s="2601"/>
      <c r="E15" s="2601"/>
      <c r="F15" s="2601"/>
      <c r="G15" s="2601"/>
      <c r="H15" s="2595" t="s">
        <v>2084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2085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2086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2086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1701</v>
      </c>
      <c r="B18" s="900">
        <v>1</v>
      </c>
      <c r="C18" s="844" t="s">
        <v>2070</v>
      </c>
      <c r="D18" s="968" t="s">
        <v>2070</v>
      </c>
      <c r="E18" s="844" t="s">
        <v>2070</v>
      </c>
      <c r="F18" s="844" t="s">
        <v>2070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2087</v>
      </c>
      <c r="U18" s="847" t="s">
        <v>2088</v>
      </c>
      <c r="V18" s="847" t="s">
        <v>2089</v>
      </c>
      <c r="W18" s="847" t="s">
        <v>2090</v>
      </c>
      <c r="X18" s="844"/>
      <c r="Y18" s="1001"/>
      <c r="Z18" s="847" t="s">
        <v>2091</v>
      </c>
      <c r="AA18" s="850" t="s">
        <v>2092</v>
      </c>
      <c r="AB18" s="850" t="s">
        <v>2092</v>
      </c>
      <c r="AC18" s="850" t="s">
        <v>2092</v>
      </c>
      <c r="AD18" s="847"/>
    </row>
    <row customHeight="1" ht="36">
      <c r="A19" s="846"/>
      <c r="B19" s="900">
        <v>2</v>
      </c>
      <c r="C19" s="844" t="s">
        <v>2074</v>
      </c>
      <c r="D19" s="968" t="s">
        <v>2074</v>
      </c>
      <c r="E19" s="844" t="s">
        <v>2074</v>
      </c>
      <c r="F19" s="844" t="s">
        <v>2074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2093</v>
      </c>
      <c r="U19" s="847" t="s">
        <v>2094</v>
      </c>
      <c r="V19" s="847" t="s">
        <v>2095</v>
      </c>
      <c r="W19" s="847" t="s">
        <v>2096</v>
      </c>
      <c r="X19" s="844"/>
      <c r="Y19" s="1001"/>
      <c r="Z19" s="847" t="s">
        <v>2097</v>
      </c>
      <c r="AA19" s="850" t="s">
        <v>2097</v>
      </c>
      <c r="AB19" s="850" t="s">
        <v>2097</v>
      </c>
      <c r="AC19" s="850" t="s">
        <v>2097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736</v>
      </c>
      <c r="P20" s="958" t="s">
        <v>736</v>
      </c>
      <c r="Q20" s="958" t="s">
        <v>736</v>
      </c>
      <c r="R20" s="958" t="s">
        <v>736</v>
      </c>
      <c r="S20" s="958"/>
      <c r="T20" s="965" t="s">
        <v>2098</v>
      </c>
      <c r="U20" s="847" t="s">
        <v>2099</v>
      </c>
      <c r="V20" s="847" t="s">
        <v>2100</v>
      </c>
      <c r="W20" s="847" t="s">
        <v>2101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336</v>
      </c>
      <c r="P21" s="958"/>
      <c r="Q21" s="958"/>
      <c r="R21" s="958"/>
      <c r="S21" s="958"/>
      <c r="T21" s="965" t="s">
        <v>2102</v>
      </c>
      <c r="U21" s="847"/>
      <c r="V21" s="847"/>
      <c r="W21" s="847"/>
      <c r="X21" s="844"/>
      <c r="Y21" s="1001"/>
      <c r="Z21" s="847" t="s">
        <v>2103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336</v>
      </c>
      <c r="R22" s="958"/>
      <c r="S22" s="958"/>
      <c r="T22" s="965"/>
      <c r="U22" s="847"/>
      <c r="V22" s="847" t="s">
        <v>2104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339</v>
      </c>
      <c r="R23" s="958"/>
      <c r="S23" s="958"/>
      <c r="T23" s="965"/>
      <c r="U23" s="847"/>
      <c r="V23" s="847" t="s">
        <v>2105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756</v>
      </c>
      <c r="R24" s="958"/>
      <c r="S24" s="958"/>
      <c r="T24" s="965"/>
      <c r="U24" s="847"/>
      <c r="V24" s="847" t="s">
        <v>2106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339</v>
      </c>
      <c r="P25" s="958" t="s">
        <v>336</v>
      </c>
      <c r="Q25" s="958" t="s">
        <v>763</v>
      </c>
      <c r="R25" s="958" t="s">
        <v>336</v>
      </c>
      <c r="S25" s="958"/>
      <c r="T25" s="965" t="s">
        <v>2107</v>
      </c>
      <c r="U25" s="847" t="s">
        <v>2107</v>
      </c>
      <c r="V25" s="847" t="s">
        <v>2107</v>
      </c>
      <c r="W25" s="847" t="s">
        <v>2107</v>
      </c>
      <c r="X25" s="844"/>
      <c r="Y25" s="1001"/>
      <c r="Z25" s="847"/>
      <c r="AA25" s="850"/>
      <c r="AB25" s="847"/>
      <c r="AC25" s="847"/>
      <c r="AD25" s="847"/>
    </row>
    <row customHeight="1" ht="18">
      <c r="A26" s="846"/>
      <c r="B26" s="900">
        <v>9</v>
      </c>
      <c r="C26" s="844" t="s">
        <v>680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752</v>
      </c>
      <c r="P26" s="958" t="s">
        <v>746</v>
      </c>
      <c r="Q26" s="958" t="s">
        <v>2108</v>
      </c>
      <c r="R26" s="958" t="s">
        <v>746</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2109</v>
      </c>
      <c r="V26" s="965" t="s">
        <v>2109</v>
      </c>
      <c r="W26" s="965" t="s">
        <v>2109</v>
      </c>
      <c r="X26" s="844"/>
      <c r="Y26" s="1001"/>
      <c r="Z26" s="847"/>
      <c r="AA26" s="850"/>
      <c r="AB26" s="847"/>
      <c r="AC26" s="847"/>
      <c r="AD26" s="847"/>
    </row>
    <row customHeight="1" ht="18">
      <c r="A27" s="846"/>
      <c r="B27" s="900">
        <v>10</v>
      </c>
      <c r="C27" s="844" t="s">
        <v>684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754</v>
      </c>
      <c r="P27" s="958" t="s">
        <v>748</v>
      </c>
      <c r="Q27" s="958" t="s">
        <v>2110</v>
      </c>
      <c r="R27" s="958" t="s">
        <v>748</v>
      </c>
      <c r="S27" s="958"/>
      <c r="T27" s="965" t="s">
        <v>2111</v>
      </c>
      <c r="U27" s="965" t="s">
        <v>2111</v>
      </c>
      <c r="V27" s="965" t="s">
        <v>2111</v>
      </c>
      <c r="W27" s="965" t="s">
        <v>2111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756</v>
      </c>
      <c r="P28" s="958"/>
      <c r="Q28" s="958"/>
      <c r="R28" s="958"/>
      <c r="S28" s="958"/>
      <c r="T28" s="965" t="s">
        <v>2112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763</v>
      </c>
      <c r="P29" s="958" t="s">
        <v>339</v>
      </c>
      <c r="Q29" s="958"/>
      <c r="R29" s="958" t="s">
        <v>339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2113</v>
      </c>
      <c r="V29" s="847"/>
      <c r="W29" s="847" t="s">
        <v>2113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765</v>
      </c>
      <c r="P30" s="958" t="s">
        <v>756</v>
      </c>
      <c r="Q30" s="958" t="s">
        <v>765</v>
      </c>
      <c r="R30" s="958" t="s">
        <v>756</v>
      </c>
      <c r="S30" s="958"/>
      <c r="T30" s="965" t="s">
        <v>2114</v>
      </c>
      <c r="U30" s="847" t="s">
        <v>2114</v>
      </c>
      <c r="V30" s="847" t="s">
        <v>2114</v>
      </c>
      <c r="W30" s="847" t="s">
        <v>2114</v>
      </c>
      <c r="X30" s="844"/>
      <c r="Y30" s="1001"/>
      <c r="Z30" s="847"/>
      <c r="AA30" s="850" t="s">
        <v>2115</v>
      </c>
      <c r="AB30" s="850" t="s">
        <v>2115</v>
      </c>
      <c r="AC30" s="850" t="s">
        <v>2115</v>
      </c>
      <c r="AD30" s="847"/>
    </row>
    <row customHeight="1" ht="18">
      <c r="A31" s="846"/>
      <c r="B31" s="900">
        <v>14</v>
      </c>
      <c r="C31" s="844" t="s">
        <v>2116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2117</v>
      </c>
      <c r="P31" s="958" t="s">
        <v>759</v>
      </c>
      <c r="Q31" s="958" t="s">
        <v>2117</v>
      </c>
      <c r="R31" s="958" t="s">
        <v>759</v>
      </c>
      <c r="S31" s="958"/>
      <c r="T31" s="966" t="s">
        <v>2118</v>
      </c>
      <c r="U31" s="847" t="s">
        <v>2118</v>
      </c>
      <c r="V31" s="847" t="s">
        <v>2118</v>
      </c>
      <c r="W31" s="847" t="s">
        <v>2118</v>
      </c>
      <c r="X31" s="844"/>
      <c r="Y31" s="1001"/>
      <c r="Z31" s="847"/>
      <c r="AA31" s="850"/>
      <c r="AB31" s="850"/>
      <c r="AC31" s="850"/>
      <c r="AD31" s="847"/>
    </row>
    <row customHeight="1" ht="36">
      <c r="A32" s="846"/>
      <c r="B32" s="900">
        <v>15</v>
      </c>
      <c r="C32" s="844" t="s">
        <v>2119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2120</v>
      </c>
      <c r="P32" s="958" t="s">
        <v>761</v>
      </c>
      <c r="Q32" s="958" t="s">
        <v>2120</v>
      </c>
      <c r="R32" s="958" t="s">
        <v>761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2121</v>
      </c>
      <c r="V32" s="847" t="s">
        <v>2121</v>
      </c>
      <c r="W32" s="847" t="s">
        <v>2121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767</v>
      </c>
      <c r="P33" s="958" t="s">
        <v>763</v>
      </c>
      <c r="Q33" s="958" t="s">
        <v>767</v>
      </c>
      <c r="R33" s="958" t="s">
        <v>763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2122</v>
      </c>
      <c r="V33" s="847" t="s">
        <v>2122</v>
      </c>
      <c r="W33" s="847" t="s">
        <v>2123</v>
      </c>
      <c r="X33" s="844"/>
      <c r="Y33" s="1001"/>
      <c r="Z33" s="847"/>
      <c r="AA33" s="850" t="s">
        <v>2124</v>
      </c>
      <c r="AB33" s="850" t="s">
        <v>2124</v>
      </c>
      <c r="AC33" s="850" t="s">
        <v>2124</v>
      </c>
      <c r="AD33" s="847"/>
    </row>
    <row customHeight="1" ht="27">
      <c r="A34" s="846"/>
      <c r="B34" s="900">
        <v>17</v>
      </c>
      <c r="C34" s="844" t="s">
        <v>2125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2126</v>
      </c>
      <c r="P34" s="958" t="s">
        <v>2108</v>
      </c>
      <c r="Q34" s="958" t="s">
        <v>2126</v>
      </c>
      <c r="R34" s="958" t="s">
        <v>2108</v>
      </c>
      <c r="S34" s="958"/>
      <c r="T34" s="967" t="s">
        <v>2127</v>
      </c>
      <c r="U34" s="847" t="s">
        <v>2127</v>
      </c>
      <c r="V34" s="847" t="s">
        <v>2127</v>
      </c>
      <c r="W34" s="847" t="s">
        <v>2128</v>
      </c>
      <c r="X34" s="844"/>
      <c r="Y34" s="1001"/>
      <c r="Z34" s="847"/>
      <c r="AA34" s="850"/>
      <c r="AB34" s="847"/>
      <c r="AC34" s="847"/>
      <c r="AD34" s="847"/>
    </row>
    <row customHeight="1" ht="45">
      <c r="A35" s="846"/>
      <c r="B35" s="900">
        <v>18</v>
      </c>
      <c r="C35" s="844" t="s">
        <v>2129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2130</v>
      </c>
      <c r="P35" s="958" t="s">
        <v>2110</v>
      </c>
      <c r="Q35" s="958" t="s">
        <v>2130</v>
      </c>
      <c r="R35" s="958" t="s">
        <v>2110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2131</v>
      </c>
      <c r="V35" s="847" t="s">
        <v>2131</v>
      </c>
      <c r="W35" s="847" t="s">
        <v>2131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769</v>
      </c>
      <c r="P36" s="958" t="s">
        <v>765</v>
      </c>
      <c r="Q36" s="958" t="s">
        <v>769</v>
      </c>
      <c r="R36" s="958" t="s">
        <v>765</v>
      </c>
      <c r="S36" s="958"/>
      <c r="T36" s="965" t="s">
        <v>2132</v>
      </c>
      <c r="U36" s="847" t="s">
        <v>2132</v>
      </c>
      <c r="V36" s="847" t="s">
        <v>2132</v>
      </c>
      <c r="W36" s="847" t="s">
        <v>2132</v>
      </c>
      <c r="X36" s="844"/>
      <c r="Y36" s="1001"/>
      <c r="Z36" s="847"/>
      <c r="AA36" s="850"/>
      <c r="AB36" s="847"/>
      <c r="AC36" s="847"/>
      <c r="AD36" s="847"/>
    </row>
    <row customHeight="1" ht="18">
      <c r="A37" s="846"/>
      <c r="B37" s="900">
        <v>20</v>
      </c>
      <c r="C37" s="844" t="s">
        <v>2133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2134</v>
      </c>
      <c r="P37" s="958" t="s">
        <v>2117</v>
      </c>
      <c r="Q37" s="958" t="s">
        <v>2134</v>
      </c>
      <c r="R37" s="958" t="s">
        <v>2117</v>
      </c>
      <c r="S37" s="958"/>
      <c r="T37" s="965" t="s">
        <v>2135</v>
      </c>
      <c r="U37" s="847" t="s">
        <v>2135</v>
      </c>
      <c r="V37" s="847" t="s">
        <v>2135</v>
      </c>
      <c r="W37" s="847" t="s">
        <v>2135</v>
      </c>
      <c r="X37" s="844"/>
      <c r="Y37" s="1001"/>
      <c r="Z37" s="847"/>
      <c r="AA37" s="850"/>
      <c r="AB37" s="847"/>
      <c r="AC37" s="847"/>
      <c r="AD37" s="847"/>
    </row>
    <row customHeight="1" ht="18">
      <c r="A38" s="846"/>
      <c r="B38" s="900">
        <v>21</v>
      </c>
      <c r="C38" s="844" t="s">
        <v>2136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2137</v>
      </c>
      <c r="P38" s="958" t="s">
        <v>2120</v>
      </c>
      <c r="Q38" s="958" t="s">
        <v>2137</v>
      </c>
      <c r="R38" s="958" t="s">
        <v>2120</v>
      </c>
      <c r="S38" s="958"/>
      <c r="T38" s="965" t="s">
        <v>2138</v>
      </c>
      <c r="U38" s="847" t="s">
        <v>2138</v>
      </c>
      <c r="V38" s="847" t="s">
        <v>2138</v>
      </c>
      <c r="W38" s="847" t="s">
        <v>2138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773</v>
      </c>
      <c r="P39" s="958" t="s">
        <v>767</v>
      </c>
      <c r="Q39" s="958" t="s">
        <v>773</v>
      </c>
      <c r="R39" s="958" t="s">
        <v>767</v>
      </c>
      <c r="S39" s="958"/>
      <c r="T39" s="965" t="s">
        <v>2139</v>
      </c>
      <c r="U39" s="847" t="s">
        <v>2140</v>
      </c>
      <c r="V39" s="847" t="s">
        <v>2141</v>
      </c>
      <c r="W39" s="847" t="s">
        <v>2142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2143</v>
      </c>
      <c r="P40" s="958" t="s">
        <v>769</v>
      </c>
      <c r="Q40" s="958" t="s">
        <v>2143</v>
      </c>
      <c r="R40" s="958" t="s">
        <v>769</v>
      </c>
      <c r="S40" s="958"/>
      <c r="T40" s="844" t="s">
        <v>2144</v>
      </c>
      <c r="U40" s="844" t="s">
        <v>2144</v>
      </c>
      <c r="V40" s="844" t="s">
        <v>2144</v>
      </c>
      <c r="W40" s="844" t="s">
        <v>2144</v>
      </c>
      <c r="X40" s="844"/>
      <c r="Y40" s="1001"/>
      <c r="Z40" s="847" t="s">
        <v>2145</v>
      </c>
      <c r="AA40" s="850" t="s">
        <v>2145</v>
      </c>
      <c r="AB40" s="850" t="s">
        <v>2145</v>
      </c>
      <c r="AC40" s="850" t="s">
        <v>2145</v>
      </c>
      <c r="AD40" s="847"/>
    </row>
    <row customHeight="1" ht="27">
      <c r="A41" s="846"/>
      <c r="B41" s="900">
        <v>24</v>
      </c>
      <c r="C41" s="844" t="s">
        <v>2146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2147</v>
      </c>
      <c r="P41" s="958" t="s">
        <v>2134</v>
      </c>
      <c r="Q41" s="958" t="s">
        <v>2147</v>
      </c>
      <c r="R41" s="958" t="s">
        <v>2134</v>
      </c>
      <c r="S41" s="958"/>
      <c r="T41" s="844" t="s">
        <v>2148</v>
      </c>
      <c r="U41" s="844" t="s">
        <v>2148</v>
      </c>
      <c r="V41" s="844" t="s">
        <v>2148</v>
      </c>
      <c r="W41" s="844" t="s">
        <v>2148</v>
      </c>
      <c r="X41" s="844"/>
      <c r="Y41" s="1001"/>
      <c r="Z41" s="847" t="s">
        <v>2149</v>
      </c>
      <c r="AA41" s="847" t="s">
        <v>2149</v>
      </c>
      <c r="AB41" s="847" t="s">
        <v>2149</v>
      </c>
      <c r="AC41" s="847" t="s">
        <v>2149</v>
      </c>
      <c r="AD41" s="847"/>
    </row>
    <row customHeight="1" ht="27">
      <c r="A42" s="846"/>
      <c r="B42" s="900">
        <v>25</v>
      </c>
      <c r="C42" s="844" t="s">
        <v>2150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2151</v>
      </c>
      <c r="P42" s="958" t="s">
        <v>2137</v>
      </c>
      <c r="Q42" s="958" t="s">
        <v>2151</v>
      </c>
      <c r="R42" s="958" t="s">
        <v>2137</v>
      </c>
      <c r="S42" s="958"/>
      <c r="T42" s="844" t="s">
        <v>2152</v>
      </c>
      <c r="U42" s="844" t="s">
        <v>2152</v>
      </c>
      <c r="V42" s="844" t="s">
        <v>2152</v>
      </c>
      <c r="W42" s="844" t="s">
        <v>2152</v>
      </c>
      <c r="X42" s="844"/>
      <c r="Y42" s="1001"/>
      <c r="Z42" s="847" t="s">
        <v>2153</v>
      </c>
      <c r="AA42" s="847" t="s">
        <v>2153</v>
      </c>
      <c r="AB42" s="847" t="s">
        <v>2153</v>
      </c>
      <c r="AC42" s="847" t="s">
        <v>2153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2154</v>
      </c>
      <c r="P43" s="958" t="s">
        <v>773</v>
      </c>
      <c r="Q43" s="958" t="s">
        <v>2154</v>
      </c>
      <c r="R43" s="958" t="s">
        <v>773</v>
      </c>
      <c r="S43" s="958"/>
      <c r="T43" s="844" t="s">
        <v>2155</v>
      </c>
      <c r="U43" s="844" t="s">
        <v>2155</v>
      </c>
      <c r="V43" s="844" t="s">
        <v>2155</v>
      </c>
      <c r="W43" s="844" t="s">
        <v>2155</v>
      </c>
      <c r="X43" s="844"/>
      <c r="Y43" s="1001"/>
      <c r="Z43" s="847" t="s">
        <v>2156</v>
      </c>
      <c r="AA43" s="847" t="s">
        <v>2156</v>
      </c>
      <c r="AB43" s="847" t="s">
        <v>2156</v>
      </c>
      <c r="AC43" s="847" t="s">
        <v>2156</v>
      </c>
      <c r="AD43" s="847"/>
    </row>
    <row customHeight="1" ht="27">
      <c r="A44" s="846"/>
      <c r="B44" s="900">
        <v>27</v>
      </c>
      <c r="C44" s="844" t="s">
        <v>2157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2158</v>
      </c>
      <c r="P44" s="958" t="s">
        <v>2159</v>
      </c>
      <c r="Q44" s="958" t="s">
        <v>2158</v>
      </c>
      <c r="R44" s="958" t="s">
        <v>2159</v>
      </c>
      <c r="S44" s="958"/>
      <c r="T44" s="844" t="s">
        <v>2148</v>
      </c>
      <c r="U44" s="844" t="s">
        <v>2148</v>
      </c>
      <c r="V44" s="844" t="s">
        <v>2148</v>
      </c>
      <c r="W44" s="844" t="s">
        <v>2148</v>
      </c>
      <c r="X44" s="844"/>
      <c r="Y44" s="1001"/>
      <c r="Z44" s="847" t="s">
        <v>2160</v>
      </c>
      <c r="AA44" s="847" t="s">
        <v>2160</v>
      </c>
      <c r="AB44" s="847" t="s">
        <v>2160</v>
      </c>
      <c r="AC44" s="847" t="s">
        <v>2160</v>
      </c>
      <c r="AD44" s="847"/>
    </row>
    <row customHeight="1" ht="27">
      <c r="A45" s="846"/>
      <c r="B45" s="900">
        <v>28</v>
      </c>
      <c r="C45" s="844" t="s">
        <v>2161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2162</v>
      </c>
      <c r="P45" s="958" t="s">
        <v>2163</v>
      </c>
      <c r="Q45" s="958" t="s">
        <v>2162</v>
      </c>
      <c r="R45" s="958" t="s">
        <v>2163</v>
      </c>
      <c r="S45" s="958"/>
      <c r="T45" s="844" t="s">
        <v>2152</v>
      </c>
      <c r="U45" s="844" t="s">
        <v>2152</v>
      </c>
      <c r="V45" s="844" t="s">
        <v>2152</v>
      </c>
      <c r="W45" s="844" t="s">
        <v>2152</v>
      </c>
      <c r="X45" s="844"/>
      <c r="Y45" s="1001"/>
      <c r="Z45" s="847" t="s">
        <v>2164</v>
      </c>
      <c r="AA45" s="847" t="s">
        <v>2164</v>
      </c>
      <c r="AB45" s="847" t="s">
        <v>2164</v>
      </c>
      <c r="AC45" s="847" t="s">
        <v>2164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2165</v>
      </c>
      <c r="P46" s="958" t="s">
        <v>2143</v>
      </c>
      <c r="Q46" s="958" t="s">
        <v>2165</v>
      </c>
      <c r="R46" s="958" t="s">
        <v>2143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2166</v>
      </c>
      <c r="V46" s="844" t="s">
        <v>2166</v>
      </c>
      <c r="W46" s="844" t="s">
        <v>2166</v>
      </c>
      <c r="X46" s="844"/>
      <c r="Y46" s="1001"/>
      <c r="Z46" s="847" t="s">
        <v>2167</v>
      </c>
      <c r="AA46" s="847" t="s">
        <v>2168</v>
      </c>
      <c r="AB46" s="847" t="s">
        <v>2168</v>
      </c>
      <c r="AC46" s="847" t="s">
        <v>2168</v>
      </c>
      <c r="AD46" s="847"/>
    </row>
    <row customHeight="1" ht="54">
      <c r="A47" s="846"/>
      <c r="B47" s="900">
        <v>30</v>
      </c>
      <c r="C47" s="844" t="s">
        <v>2169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2170</v>
      </c>
      <c r="P47" s="958" t="s">
        <v>2147</v>
      </c>
      <c r="Q47" s="958" t="s">
        <v>2170</v>
      </c>
      <c r="R47" s="958" t="s">
        <v>2147</v>
      </c>
      <c r="S47" s="958"/>
      <c r="T47" s="844" t="s">
        <v>2171</v>
      </c>
      <c r="U47" s="844" t="s">
        <v>2171</v>
      </c>
      <c r="V47" s="844" t="s">
        <v>2171</v>
      </c>
      <c r="W47" s="844" t="s">
        <v>2171</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2154</v>
      </c>
      <c r="Q48" s="958" t="s">
        <v>2172</v>
      </c>
      <c r="R48" s="958" t="s">
        <v>2154</v>
      </c>
      <c r="S48" s="958"/>
      <c r="T48" s="844"/>
      <c r="U48" s="844" t="s">
        <v>2173</v>
      </c>
      <c r="V48" s="844" t="s">
        <v>2174</v>
      </c>
      <c r="W48" s="844" t="s">
        <v>2174</v>
      </c>
      <c r="X48" s="844"/>
      <c r="Y48" s="1001"/>
      <c r="Z48" s="847"/>
      <c r="AA48" s="850" t="s">
        <v>2168</v>
      </c>
      <c r="AB48" s="850" t="s">
        <v>2168</v>
      </c>
      <c r="AC48" s="850" t="s">
        <v>2168</v>
      </c>
      <c r="AD48" s="847"/>
    </row>
    <row customHeight="1" ht="54">
      <c r="A49" s="846"/>
      <c r="B49" s="900">
        <v>32</v>
      </c>
      <c r="C49" s="844" t="s">
        <v>2175</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2158</v>
      </c>
      <c r="Q49" s="958" t="s">
        <v>2176</v>
      </c>
      <c r="R49" s="958" t="s">
        <v>2158</v>
      </c>
      <c r="S49" s="958"/>
      <c r="T49" s="844"/>
      <c r="U49" s="844" t="s">
        <v>2171</v>
      </c>
      <c r="V49" s="844" t="s">
        <v>2171</v>
      </c>
      <c r="W49" s="844" t="s">
        <v>2171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2172</v>
      </c>
      <c r="P50" s="958" t="s">
        <v>2165</v>
      </c>
      <c r="Q50" s="958" t="s">
        <v>2177</v>
      </c>
      <c r="R50" s="958" t="s">
        <v>2165</v>
      </c>
      <c r="S50" s="958"/>
      <c r="T50" s="844" t="s">
        <v>2178</v>
      </c>
      <c r="U50" s="844" t="s">
        <v>2179</v>
      </c>
      <c r="V50" s="844" t="s">
        <v>2180</v>
      </c>
      <c r="W50" s="844" t="s">
        <v>2181</v>
      </c>
      <c r="X50" s="844"/>
      <c r="Y50" s="1001"/>
      <c r="Z50" s="847" t="s">
        <v>2182</v>
      </c>
      <c r="AA50" s="850" t="s">
        <v>2183</v>
      </c>
      <c r="AB50" s="850" t="s">
        <v>2183</v>
      </c>
      <c r="AC50" s="850" t="s">
        <v>2183</v>
      </c>
      <c r="AD50" s="847"/>
    </row>
    <row customHeight="1" ht="27">
      <c r="A51" s="846"/>
      <c r="B51" s="900">
        <v>34</v>
      </c>
      <c r="C51" s="844" t="s">
        <v>2184</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94</v>
      </c>
      <c r="P51" s="958"/>
      <c r="Q51" s="958"/>
      <c r="R51" s="958"/>
      <c r="S51" s="958"/>
      <c r="T51" s="844" t="s">
        <v>2185</v>
      </c>
      <c r="U51" s="844"/>
      <c r="V51" s="844"/>
      <c r="W51" s="844"/>
      <c r="X51" s="844"/>
      <c r="Y51" s="1001"/>
      <c r="Z51" s="847"/>
      <c r="AA51" s="850"/>
      <c r="AB51" s="850"/>
      <c r="AC51" s="850"/>
      <c r="AD51" s="847"/>
    </row>
    <row customHeight="1" ht="36">
      <c r="A52" s="846"/>
      <c r="B52" s="900">
        <v>35</v>
      </c>
      <c r="C52" s="844" t="s">
        <v>2078</v>
      </c>
      <c r="D52" s="968" t="s">
        <v>2078</v>
      </c>
      <c r="E52" s="844" t="s">
        <v>2078</v>
      </c>
      <c r="F52" s="844" t="s">
        <v>2078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95</v>
      </c>
      <c r="P52" s="958" t="s">
        <v>94</v>
      </c>
      <c r="Q52" s="958" t="s">
        <v>94</v>
      </c>
      <c r="R52" s="958" t="s">
        <v>94</v>
      </c>
      <c r="S52" s="958"/>
      <c r="T52" s="844" t="s">
        <v>2186</v>
      </c>
      <c r="U52" s="844" t="s">
        <v>2187</v>
      </c>
      <c r="V52" s="844" t="s">
        <v>2188</v>
      </c>
      <c r="W52" s="844" t="s">
        <v>2189</v>
      </c>
      <c r="X52" s="844"/>
      <c r="Y52" s="1001"/>
      <c r="Z52" s="847" t="s">
        <v>777</v>
      </c>
      <c r="AA52" s="850" t="s">
        <v>777</v>
      </c>
      <c r="AB52" s="850" t="s">
        <v>777</v>
      </c>
      <c r="AC52" s="850" t="s">
        <v>777</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781</v>
      </c>
      <c r="P53" s="958" t="s">
        <v>353</v>
      </c>
      <c r="Q53" s="958" t="s">
        <v>353</v>
      </c>
      <c r="R53" s="958" t="s">
        <v>353</v>
      </c>
      <c r="S53" s="958"/>
      <c r="T53" s="844" t="s">
        <v>2190</v>
      </c>
      <c r="U53" s="844" t="s">
        <v>2190</v>
      </c>
      <c r="V53" s="844" t="s">
        <v>2190</v>
      </c>
      <c r="W53" s="844" t="s">
        <v>2190</v>
      </c>
      <c r="X53" s="844"/>
      <c r="Y53" s="1001"/>
      <c r="Z53" s="847"/>
      <c r="AA53" s="850"/>
      <c r="AB53" s="847"/>
      <c r="AC53" s="847"/>
      <c r="AD53" s="847"/>
    </row>
    <row customHeight="1" ht="18">
      <c r="A54" s="846"/>
      <c r="B54" s="900">
        <v>37</v>
      </c>
      <c r="C54" s="844" t="s">
        <v>2084</v>
      </c>
      <c r="D54" s="968" t="s">
        <v>2084</v>
      </c>
      <c r="E54" s="844" t="s">
        <v>2084</v>
      </c>
      <c r="F54" s="844" t="s">
        <v>2084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115</v>
      </c>
      <c r="P54" s="958" t="s">
        <v>95</v>
      </c>
      <c r="Q54" s="958" t="s">
        <v>95</v>
      </c>
      <c r="R54" s="958" t="s">
        <v>95</v>
      </c>
      <c r="S54" s="958"/>
      <c r="T54" s="844" t="s">
        <v>779</v>
      </c>
      <c r="U54" s="844" t="s">
        <v>779</v>
      </c>
      <c r="V54" s="844" t="s">
        <v>779</v>
      </c>
      <c r="W54" s="844" t="s">
        <v>779</v>
      </c>
      <c r="X54" s="844"/>
      <c r="Y54" s="1001"/>
      <c r="Z54" s="847" t="s">
        <v>780</v>
      </c>
      <c r="AA54" s="847" t="s">
        <v>780</v>
      </c>
      <c r="AB54" s="847" t="s">
        <v>780</v>
      </c>
      <c r="AC54" s="847" t="s">
        <v>780</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342</v>
      </c>
      <c r="P55" s="958" t="s">
        <v>781</v>
      </c>
      <c r="Q55" s="958" t="s">
        <v>781</v>
      </c>
      <c r="R55" s="958" t="s">
        <v>781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2191</v>
      </c>
      <c r="V55" s="844" t="s">
        <v>2191</v>
      </c>
      <c r="W55" s="844" t="s">
        <v>2191</v>
      </c>
      <c r="X55" s="844"/>
      <c r="Y55" s="1001"/>
      <c r="Z55" s="847" t="s">
        <v>2192</v>
      </c>
      <c r="AA55" s="847" t="s">
        <v>2192</v>
      </c>
      <c r="AB55" s="847" t="s">
        <v>2192</v>
      </c>
      <c r="AC55" s="847" t="s">
        <v>2192</v>
      </c>
      <c r="AD55" s="847"/>
    </row>
    <row customHeight="1" ht="27">
      <c r="A56" s="846"/>
      <c r="B56" s="900">
        <v>39</v>
      </c>
      <c r="C56" s="844" t="s">
        <v>1049</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1185</v>
      </c>
      <c r="P56" s="958" t="s">
        <v>784</v>
      </c>
      <c r="Q56" s="958" t="s">
        <v>784</v>
      </c>
      <c r="R56" s="958" t="s">
        <v>784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2193</v>
      </c>
      <c r="V56" s="844" t="s">
        <v>2193</v>
      </c>
      <c r="W56" s="844" t="s">
        <v>2193</v>
      </c>
      <c r="X56" s="844"/>
      <c r="Y56" s="1001"/>
      <c r="Z56" s="847" t="s">
        <v>786</v>
      </c>
      <c r="AA56" s="847" t="s">
        <v>786</v>
      </c>
      <c r="AB56" s="847" t="s">
        <v>786</v>
      </c>
      <c r="AC56" s="847" t="s">
        <v>786</v>
      </c>
      <c r="AD56" s="847"/>
    </row>
    <row customHeight="1" ht="27">
      <c r="A57" s="846"/>
      <c r="B57" s="900">
        <v>40</v>
      </c>
      <c r="C57" s="844" t="s">
        <v>1051</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2194</v>
      </c>
      <c r="P57" s="958" t="s">
        <v>787</v>
      </c>
      <c r="Q57" s="958" t="s">
        <v>787</v>
      </c>
      <c r="R57" s="958" t="s">
        <v>787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2195</v>
      </c>
      <c r="V57" s="844" t="s">
        <v>2195</v>
      </c>
      <c r="W57" s="844" t="s">
        <v>2195</v>
      </c>
      <c r="X57" s="844"/>
      <c r="Y57" s="1001"/>
      <c r="Z57" s="847" t="s">
        <v>789</v>
      </c>
      <c r="AA57" s="847" t="s">
        <v>789</v>
      </c>
      <c r="AB57" s="847" t="s">
        <v>789</v>
      </c>
      <c r="AC57" s="847" t="s">
        <v>789</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909</v>
      </c>
      <c r="P58" s="958" t="s">
        <v>823</v>
      </c>
      <c r="Q58" s="958" t="s">
        <v>823</v>
      </c>
      <c r="R58" s="958" t="s">
        <v>823</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2196</v>
      </c>
      <c r="V58" s="844" t="s">
        <v>2196</v>
      </c>
      <c r="W58" s="844" t="s">
        <v>2196</v>
      </c>
      <c r="X58" s="844"/>
      <c r="Y58" s="1001"/>
      <c r="Z58" s="847"/>
      <c r="AA58" s="850"/>
      <c r="AB58" s="847"/>
      <c r="AC58" s="847"/>
      <c r="AD58" s="847"/>
    </row>
    <row customHeight="1" ht="36">
      <c r="A59" s="846"/>
      <c r="B59" s="900">
        <v>42</v>
      </c>
      <c r="C59" s="844">
        <v>3</v>
      </c>
      <c r="D59" s="968" t="s">
        <v>2184</v>
      </c>
      <c r="E59" s="844" t="s">
        <v>2184</v>
      </c>
      <c r="F59" s="844" t="s">
        <v>2184</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115</v>
      </c>
      <c r="Q59" s="958" t="s">
        <v>115</v>
      </c>
      <c r="R59" s="958" t="s">
        <v>115</v>
      </c>
      <c r="S59" s="958"/>
      <c r="T59" s="844"/>
      <c r="U59" s="844" t="s">
        <v>2197</v>
      </c>
      <c r="V59" s="844" t="s">
        <v>2198</v>
      </c>
      <c r="W59" s="844" t="s">
        <v>2199</v>
      </c>
      <c r="X59" s="844"/>
      <c r="Y59" s="1001"/>
      <c r="Z59" s="847"/>
      <c r="AA59" s="850"/>
      <c r="AB59" s="847"/>
      <c r="AC59" s="847"/>
      <c r="AD59" s="847"/>
    </row>
    <row customHeight="1" ht="81">
      <c r="A60" s="846"/>
      <c r="B60" s="900">
        <v>43</v>
      </c>
      <c r="C60" s="844" t="s">
        <v>2200</v>
      </c>
      <c r="D60" s="968" t="s">
        <v>2200</v>
      </c>
      <c r="E60" s="844" t="s">
        <v>2200</v>
      </c>
      <c r="F60" s="844" t="s">
        <v>2200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96</v>
      </c>
      <c r="P60" s="958" t="s">
        <v>96</v>
      </c>
      <c r="Q60" s="958" t="s">
        <v>96</v>
      </c>
      <c r="R60" s="958" t="s">
        <v>96</v>
      </c>
      <c r="S60" s="958"/>
      <c r="T60" s="844" t="s">
        <v>657</v>
      </c>
      <c r="U60" s="844" t="s">
        <v>657</v>
      </c>
      <c r="V60" s="844" t="s">
        <v>657</v>
      </c>
      <c r="W60" s="844" t="s">
        <v>657</v>
      </c>
      <c r="X60" s="844"/>
      <c r="Y60" s="1001"/>
      <c r="Z60" s="847" t="s">
        <v>2201</v>
      </c>
      <c r="AA60" s="850" t="s">
        <v>2202</v>
      </c>
      <c r="AB60" s="847" t="s">
        <v>2203</v>
      </c>
      <c r="AC60" s="847" t="s">
        <v>2202</v>
      </c>
      <c r="AD60" s="847"/>
    </row>
    <row customHeight="1" ht="9">
      <c r="A61" s="846"/>
      <c r="B61" s="900">
        <v>44</v>
      </c>
      <c r="C61" s="844"/>
      <c r="D61" s="968" t="s">
        <v>2204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97</v>
      </c>
      <c r="Q61" s="958"/>
      <c r="R61" s="958"/>
      <c r="S61" s="958"/>
      <c r="T61" s="844"/>
      <c r="U61" s="844" t="s">
        <v>2205</v>
      </c>
      <c r="V61" s="844"/>
      <c r="W61" s="844"/>
      <c r="X61" s="844"/>
      <c r="Y61" s="1001"/>
      <c r="Z61" s="847"/>
      <c r="AA61" s="850"/>
      <c r="AB61" s="847"/>
      <c r="AC61" s="847"/>
      <c r="AD61" s="847"/>
    </row>
    <row customHeight="1" ht="9">
      <c r="A62" s="846"/>
      <c r="B62" s="900">
        <v>45</v>
      </c>
      <c r="C62" s="844"/>
      <c r="D62" s="968" t="s">
        <v>2206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116</v>
      </c>
      <c r="Q62" s="958"/>
      <c r="R62" s="958"/>
      <c r="S62" s="958"/>
      <c r="T62" s="844"/>
      <c r="U62" s="844" t="s">
        <v>2207</v>
      </c>
      <c r="V62" s="844"/>
      <c r="W62" s="844"/>
      <c r="X62" s="844"/>
      <c r="Y62" s="1001"/>
      <c r="Z62" s="847"/>
      <c r="AA62" s="850"/>
      <c r="AB62" s="847"/>
      <c r="AC62" s="847"/>
      <c r="AD62" s="847"/>
    </row>
    <row customHeight="1" ht="18">
      <c r="A63" s="846"/>
      <c r="B63" s="900">
        <v>46</v>
      </c>
      <c r="C63" s="844"/>
      <c r="D63" s="968" t="s">
        <v>2208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152</v>
      </c>
      <c r="Q63" s="958"/>
      <c r="R63" s="958"/>
      <c r="S63" s="958"/>
      <c r="T63" s="844"/>
      <c r="U63" s="844" t="s">
        <v>2209</v>
      </c>
      <c r="V63" s="844"/>
      <c r="W63" s="844"/>
      <c r="X63" s="844"/>
      <c r="Y63" s="1001"/>
      <c r="Z63" s="847"/>
      <c r="AA63" s="850"/>
      <c r="AB63" s="847"/>
      <c r="AC63" s="847"/>
      <c r="AD63" s="847"/>
    </row>
    <row customHeight="1" ht="18">
      <c r="A64" s="846"/>
      <c r="B64" s="900">
        <v>47</v>
      </c>
      <c r="C64" s="844"/>
      <c r="D64" s="968" t="s">
        <v>2210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153</v>
      </c>
      <c r="Q64" s="958"/>
      <c r="R64" s="958"/>
      <c r="S64" s="958"/>
      <c r="T64" s="844"/>
      <c r="U64" s="844" t="s">
        <v>2211</v>
      </c>
      <c r="V64" s="844"/>
      <c r="W64" s="844"/>
      <c r="X64" s="844"/>
      <c r="Y64" s="1001"/>
      <c r="Z64" s="847"/>
      <c r="AA64" s="850" t="s">
        <v>2212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2125</v>
      </c>
      <c r="Q65" s="958"/>
      <c r="R65" s="958"/>
      <c r="S65" s="958"/>
      <c r="T65" s="844"/>
      <c r="U65" s="844" t="s">
        <v>2213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2129</v>
      </c>
      <c r="Q66" s="958"/>
      <c r="R66" s="958"/>
      <c r="S66" s="958"/>
      <c r="T66" s="844"/>
      <c r="U66" s="844" t="s">
        <v>2214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2215</v>
      </c>
      <c r="Q67" s="958"/>
      <c r="R67" s="958"/>
      <c r="S67" s="958"/>
      <c r="T67" s="844"/>
      <c r="U67" s="844" t="s">
        <v>2216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2217</v>
      </c>
      <c r="Q68" s="958"/>
      <c r="R68" s="958"/>
      <c r="S68" s="958"/>
      <c r="T68" s="844"/>
      <c r="U68" s="844" t="s">
        <v>2218</v>
      </c>
      <c r="V68" s="844"/>
      <c r="W68" s="844"/>
      <c r="X68" s="844"/>
      <c r="Y68" s="1001"/>
      <c r="Z68" s="847"/>
      <c r="AA68" s="850"/>
      <c r="AB68" s="847"/>
      <c r="AC68" s="847"/>
      <c r="AD68" s="847"/>
    </row>
    <row customHeight="1" ht="9">
      <c r="A69" s="846"/>
      <c r="B69" s="900">
        <v>52</v>
      </c>
      <c r="C69" s="844"/>
      <c r="D69" s="968" t="s">
        <v>2219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154</v>
      </c>
      <c r="Q69" s="958"/>
      <c r="R69" s="958"/>
      <c r="S69" s="958"/>
      <c r="T69" s="844"/>
      <c r="U69" s="844" t="s">
        <v>2220</v>
      </c>
      <c r="V69" s="844"/>
      <c r="W69" s="844"/>
      <c r="X69" s="844"/>
      <c r="Y69" s="1001"/>
      <c r="Z69" s="847"/>
      <c r="AA69" s="850"/>
      <c r="AB69" s="847"/>
      <c r="AC69" s="847"/>
      <c r="AD69" s="847"/>
    </row>
    <row customHeight="1" ht="27">
      <c r="A70" s="846"/>
      <c r="B70" s="900">
        <v>53</v>
      </c>
      <c r="C70" s="844"/>
      <c r="D70" s="968"/>
      <c r="E70" s="844" t="s">
        <v>2204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97</v>
      </c>
      <c r="R70" s="958"/>
      <c r="S70" s="958"/>
      <c r="T70" s="844"/>
      <c r="U70" s="844"/>
      <c r="V70" s="844" t="s">
        <v>2221</v>
      </c>
      <c r="W70" s="844"/>
      <c r="X70" s="844"/>
      <c r="Y70" s="1001"/>
      <c r="Z70" s="847"/>
      <c r="AA70" s="850"/>
      <c r="AB70" s="847"/>
      <c r="AC70" s="847"/>
      <c r="AD70" s="847"/>
    </row>
    <row customHeight="1" ht="36">
      <c r="A71" s="846"/>
      <c r="B71" s="900">
        <v>54</v>
      </c>
      <c r="C71" s="844"/>
      <c r="D71" s="968"/>
      <c r="E71" s="844" t="s">
        <v>2206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116</v>
      </c>
      <c r="R71" s="958"/>
      <c r="S71" s="958"/>
      <c r="T71" s="844"/>
      <c r="U71" s="844"/>
      <c r="V71" s="844" t="s">
        <v>2222</v>
      </c>
      <c r="W71" s="844"/>
      <c r="X71" s="844"/>
      <c r="Y71" s="1001"/>
      <c r="Z71" s="847"/>
      <c r="AA71" s="850"/>
      <c r="AB71" s="847"/>
      <c r="AC71" s="847"/>
      <c r="AD71" s="847"/>
    </row>
    <row customHeight="1" ht="27">
      <c r="A72" s="846"/>
      <c r="B72" s="900">
        <v>55</v>
      </c>
      <c r="C72" s="844"/>
      <c r="D72" s="968"/>
      <c r="E72" s="844" t="s">
        <v>2208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152</v>
      </c>
      <c r="R72" s="958"/>
      <c r="S72" s="958"/>
      <c r="T72" s="844"/>
      <c r="U72" s="844"/>
      <c r="V72" s="844" t="s">
        <v>2223</v>
      </c>
      <c r="W72" s="844"/>
      <c r="X72" s="844"/>
      <c r="Y72" s="1001"/>
      <c r="Z72" s="847"/>
      <c r="AA72" s="850"/>
      <c r="AB72" s="847"/>
      <c r="AC72" s="847"/>
      <c r="AD72" s="847"/>
    </row>
    <row customHeight="1" ht="36">
      <c r="A73" s="846"/>
      <c r="B73" s="900">
        <v>56</v>
      </c>
      <c r="C73" s="844"/>
      <c r="D73" s="968"/>
      <c r="E73" s="844" t="s">
        <v>2210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153</v>
      </c>
      <c r="R73" s="958"/>
      <c r="S73" s="958"/>
      <c r="T73" s="844"/>
      <c r="U73" s="844"/>
      <c r="V73" s="844" t="s">
        <v>2224</v>
      </c>
      <c r="W73" s="844"/>
      <c r="X73" s="844"/>
      <c r="Y73" s="1001"/>
      <c r="Z73" s="847"/>
      <c r="AA73" s="850"/>
      <c r="AB73" s="847"/>
      <c r="AC73" s="847"/>
      <c r="AD73" s="847"/>
    </row>
    <row customHeight="1" ht="18">
      <c r="A74" s="846"/>
      <c r="B74" s="900">
        <v>57</v>
      </c>
      <c r="C74" s="844"/>
      <c r="D74" s="968"/>
      <c r="E74" s="844" t="s">
        <v>2219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154</v>
      </c>
      <c r="R74" s="958"/>
      <c r="S74" s="958"/>
      <c r="T74" s="844"/>
      <c r="U74" s="844"/>
      <c r="V74" s="844" t="s">
        <v>2225</v>
      </c>
      <c r="W74" s="844"/>
      <c r="X74" s="844"/>
      <c r="Y74" s="1001"/>
      <c r="Z74" s="847"/>
      <c r="AA74" s="850"/>
      <c r="AB74" s="847"/>
      <c r="AC74" s="847"/>
      <c r="AD74" s="847"/>
    </row>
    <row customHeight="1" ht="18">
      <c r="A75" s="846"/>
      <c r="B75" s="900">
        <v>58</v>
      </c>
      <c r="C75" s="844"/>
      <c r="D75" s="968"/>
      <c r="E75" s="844"/>
      <c r="F75" s="844" t="s">
        <v>2204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97</v>
      </c>
      <c r="S75" s="958"/>
      <c r="T75" s="844"/>
      <c r="U75" s="844"/>
      <c r="V75" s="844"/>
      <c r="W75" s="844" t="s">
        <v>2226</v>
      </c>
      <c r="X75" s="844"/>
      <c r="Y75" s="1001"/>
      <c r="Z75" s="847"/>
      <c r="AA75" s="850"/>
      <c r="AB75" s="847"/>
      <c r="AC75" s="847"/>
      <c r="AD75" s="847"/>
    </row>
    <row customHeight="1" ht="36">
      <c r="A76" s="846"/>
      <c r="B76" s="900">
        <v>59</v>
      </c>
      <c r="C76" s="844"/>
      <c r="D76" s="968"/>
      <c r="E76" s="844"/>
      <c r="F76" s="844" t="s">
        <v>2206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116</v>
      </c>
      <c r="S76" s="958"/>
      <c r="T76" s="844"/>
      <c r="U76" s="844"/>
      <c r="V76" s="844"/>
      <c r="W76" s="844" t="s">
        <v>2227</v>
      </c>
      <c r="X76" s="844"/>
      <c r="Y76" s="1001"/>
      <c r="Z76" s="847"/>
      <c r="AA76" s="850"/>
      <c r="AB76" s="847"/>
      <c r="AC76" s="847"/>
      <c r="AD76" s="847"/>
    </row>
    <row customHeight="1" ht="18">
      <c r="A77" s="846"/>
      <c r="B77" s="900">
        <v>60</v>
      </c>
      <c r="C77" s="844"/>
      <c r="D77" s="968"/>
      <c r="E77" s="844"/>
      <c r="F77" s="844" t="s">
        <v>2208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152</v>
      </c>
      <c r="S77" s="958"/>
      <c r="T77" s="844"/>
      <c r="U77" s="844"/>
      <c r="V77" s="844"/>
      <c r="W77" s="844" t="s">
        <v>2228</v>
      </c>
      <c r="X77" s="844"/>
      <c r="Y77" s="1001"/>
      <c r="Z77" s="847"/>
      <c r="AA77" s="850"/>
      <c r="AB77" s="847"/>
      <c r="AC77" s="847"/>
      <c r="AD77" s="847"/>
    </row>
    <row customHeight="1" ht="72">
      <c r="A78" s="846"/>
      <c r="B78" s="900">
        <v>61</v>
      </c>
      <c r="C78" s="844" t="s">
        <v>2204</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97</v>
      </c>
      <c r="P78" s="958"/>
      <c r="Q78" s="958"/>
      <c r="R78" s="958"/>
      <c r="S78" s="958"/>
      <c r="T78" s="844" t="s">
        <v>662</v>
      </c>
      <c r="U78" s="844"/>
      <c r="V78" s="844"/>
      <c r="W78" s="844"/>
      <c r="X78" s="844"/>
      <c r="Y78" s="1001"/>
      <c r="Z78" s="847" t="s">
        <v>2229</v>
      </c>
      <c r="AA78" s="850"/>
      <c r="AB78" s="847"/>
      <c r="AC78" s="847"/>
      <c r="AD78" s="847"/>
    </row>
    <row customHeight="1" ht="36">
      <c r="A79" s="846"/>
      <c r="B79" s="900">
        <v>62</v>
      </c>
      <c r="C79" s="844" t="s">
        <v>2206</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116</v>
      </c>
      <c r="P79" s="958"/>
      <c r="Q79" s="958"/>
      <c r="R79" s="958"/>
      <c r="S79" s="958"/>
      <c r="T79" s="844" t="s">
        <v>2230</v>
      </c>
      <c r="U79" s="844"/>
      <c r="V79" s="844"/>
      <c r="W79" s="844"/>
      <c r="X79" s="844"/>
      <c r="Y79" s="1001"/>
      <c r="Z79" s="847" t="s">
        <v>2231</v>
      </c>
      <c r="AA79" s="850"/>
      <c r="AB79" s="847"/>
      <c r="AC79" s="847"/>
      <c r="AD79" s="847"/>
    </row>
    <row customHeight="1" ht="45">
      <c r="A80" s="846"/>
      <c r="B80" s="900">
        <v>63</v>
      </c>
      <c r="C80" s="844" t="s">
        <v>2208</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152</v>
      </c>
      <c r="P80" s="958"/>
      <c r="Q80" s="958"/>
      <c r="R80" s="958"/>
      <c r="S80" s="958"/>
      <c r="T80" s="844" t="s">
        <v>2232</v>
      </c>
      <c r="U80" s="844"/>
      <c r="V80" s="844"/>
      <c r="W80" s="844"/>
      <c r="X80" s="844"/>
      <c r="Y80" s="1001"/>
      <c r="Z80" s="847" t="s">
        <v>2233</v>
      </c>
      <c r="AA80" s="850"/>
      <c r="AB80" s="847"/>
      <c r="AC80" s="847"/>
      <c r="AD80" s="847"/>
    </row>
    <row customHeight="1" ht="36">
      <c r="A81" s="846"/>
      <c r="B81" s="900">
        <v>64</v>
      </c>
      <c r="C81" s="844" t="s">
        <v>2210</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2116</v>
      </c>
      <c r="P81" s="958"/>
      <c r="Q81" s="958"/>
      <c r="R81" s="958"/>
      <c r="S81" s="958"/>
      <c r="T81" s="844" t="s">
        <v>2234</v>
      </c>
      <c r="U81" s="844"/>
      <c r="V81" s="844"/>
      <c r="W81" s="844"/>
      <c r="X81" s="844"/>
      <c r="Y81" s="1001"/>
      <c r="Z81" s="847" t="s">
        <v>2235</v>
      </c>
      <c r="AA81" s="850"/>
      <c r="AB81" s="847"/>
      <c r="AC81" s="847"/>
      <c r="AD81" s="847"/>
    </row>
    <row customHeight="1" ht="90">
      <c r="A82" s="846"/>
      <c r="B82" s="900">
        <v>65</v>
      </c>
      <c r="C82" s="844" t="s">
        <v>2219</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153</v>
      </c>
      <c r="P82" s="958"/>
      <c r="Q82" s="958"/>
      <c r="R82" s="958"/>
      <c r="S82" s="958"/>
      <c r="T82" s="844" t="s">
        <v>2236</v>
      </c>
      <c r="U82" s="844"/>
      <c r="V82" s="844"/>
      <c r="W82" s="844"/>
      <c r="X82" s="844"/>
      <c r="Y82" s="1001"/>
      <c r="Z82" s="847" t="s">
        <v>2237</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2125</v>
      </c>
      <c r="P83" s="958"/>
      <c r="Q83" s="958"/>
      <c r="R83" s="958"/>
      <c r="S83" s="958"/>
      <c r="T83" s="844" t="s">
        <v>2238</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2239</v>
      </c>
      <c r="P84" s="958"/>
      <c r="Q84" s="958"/>
      <c r="R84" s="958"/>
      <c r="S84" s="958"/>
      <c r="T84" s="844" t="s">
        <v>2240</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2129</v>
      </c>
      <c r="P85" s="958"/>
      <c r="Q85" s="958"/>
      <c r="R85" s="958"/>
      <c r="S85" s="958"/>
      <c r="T85" s="844" t="s">
        <v>2241</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2242</v>
      </c>
      <c r="P86" s="958"/>
      <c r="Q86" s="958"/>
      <c r="R86" s="958"/>
      <c r="S86" s="958"/>
      <c r="T86" s="844" t="s">
        <v>2243</v>
      </c>
      <c r="U86" s="844"/>
      <c r="V86" s="844"/>
      <c r="W86" s="844"/>
      <c r="X86" s="844"/>
      <c r="Y86" s="1001"/>
      <c r="Z86" s="847"/>
      <c r="AA86" s="850"/>
      <c r="AB86" s="847"/>
      <c r="AC86" s="847"/>
      <c r="AD86" s="847"/>
    </row>
    <row customHeight="1" ht="36">
      <c r="A87" s="846"/>
      <c r="B87" s="900">
        <v>70</v>
      </c>
      <c r="C87" s="844" t="s">
        <v>2244</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154</v>
      </c>
      <c r="P87" s="958"/>
      <c r="Q87" s="958"/>
      <c r="R87" s="958"/>
      <c r="S87" s="958"/>
      <c r="T87" s="844" t="s">
        <v>2245</v>
      </c>
      <c r="U87" s="844"/>
      <c r="V87" s="844"/>
      <c r="W87" s="844"/>
      <c r="X87" s="844"/>
      <c r="Y87" s="1001"/>
      <c r="Z87" s="847"/>
      <c r="AA87" s="850"/>
      <c r="AB87" s="847"/>
      <c r="AC87" s="847"/>
      <c r="AD87" s="847"/>
    </row>
    <row customHeight="1" ht="18">
      <c r="A88" s="846"/>
      <c r="B88" s="900">
        <v>71</v>
      </c>
      <c r="C88" s="844" t="s">
        <v>2246</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155</v>
      </c>
      <c r="P88" s="958"/>
      <c r="Q88" s="958"/>
      <c r="R88" s="958"/>
      <c r="S88" s="958"/>
      <c r="T88" s="844" t="s">
        <v>694</v>
      </c>
      <c r="U88" s="844"/>
      <c r="V88" s="844"/>
      <c r="W88" s="844"/>
      <c r="X88" s="844"/>
      <c r="Y88" s="1001"/>
      <c r="Z88" s="847"/>
      <c r="AA88" s="850"/>
      <c r="AB88" s="847"/>
      <c r="AC88" s="847"/>
      <c r="AD88" s="847"/>
    </row>
    <row customHeight="1" ht="18">
      <c r="A89" s="846"/>
      <c r="B89" s="900">
        <v>72</v>
      </c>
      <c r="C89" s="844" t="s">
        <v>2247</v>
      </c>
      <c r="D89" s="968" t="s">
        <v>2244</v>
      </c>
      <c r="E89" s="844" t="s">
        <v>2244</v>
      </c>
      <c r="F89" s="844" t="s">
        <v>2210</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156</v>
      </c>
      <c r="P89" s="958" t="s">
        <v>155</v>
      </c>
      <c r="Q89" s="958" t="s">
        <v>155</v>
      </c>
      <c r="R89" s="958" t="s">
        <v>153</v>
      </c>
      <c r="S89" s="958"/>
      <c r="T89" s="844" t="s">
        <v>702</v>
      </c>
      <c r="U89" s="844" t="s">
        <v>702</v>
      </c>
      <c r="V89" s="844" t="s">
        <v>702</v>
      </c>
      <c r="W89" s="844" t="s">
        <v>702</v>
      </c>
      <c r="X89" s="844"/>
      <c r="Y89" s="1001"/>
      <c r="Z89" s="847"/>
      <c r="AA89" s="850"/>
      <c r="AB89" s="847"/>
      <c r="AC89" s="847"/>
      <c r="AD89" s="847"/>
    </row>
    <row customHeight="1" ht="27">
      <c r="A90" s="846"/>
      <c r="B90" s="900">
        <v>73</v>
      </c>
      <c r="C90" s="844" t="s">
        <v>2248</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157</v>
      </c>
      <c r="P90" s="958"/>
      <c r="Q90" s="958"/>
      <c r="R90" s="958"/>
      <c r="S90" s="958"/>
      <c r="T90" s="844" t="s">
        <v>704</v>
      </c>
      <c r="U90" s="844"/>
      <c r="V90" s="844"/>
      <c r="W90" s="844"/>
      <c r="X90" s="844"/>
      <c r="Y90" s="1001"/>
      <c r="Z90" s="847"/>
      <c r="AA90" s="850"/>
      <c r="AB90" s="847"/>
      <c r="AC90" s="847"/>
      <c r="AD90" s="847"/>
    </row>
    <row customHeight="1" ht="18">
      <c r="A91" s="846"/>
      <c r="B91" s="900">
        <v>74</v>
      </c>
      <c r="C91" s="844"/>
      <c r="D91" s="968" t="s">
        <v>2246</v>
      </c>
      <c r="E91" s="844" t="s">
        <v>2246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156</v>
      </c>
      <c r="Q91" s="958" t="s">
        <v>156</v>
      </c>
      <c r="R91" s="958"/>
      <c r="S91" s="958"/>
      <c r="T91" s="844"/>
      <c r="U91" s="844" t="s">
        <v>2249</v>
      </c>
      <c r="V91" s="844" t="s">
        <v>2249</v>
      </c>
      <c r="W91" s="844"/>
      <c r="X91" s="844"/>
      <c r="Y91" s="1001"/>
      <c r="Z91" s="847"/>
      <c r="AA91" s="850"/>
      <c r="AB91" s="847"/>
      <c r="AC91" s="847"/>
      <c r="AD91" s="847"/>
    </row>
    <row customHeight="1" ht="27">
      <c r="A92" s="846"/>
      <c r="B92" s="900">
        <v>75</v>
      </c>
      <c r="C92" s="844"/>
      <c r="D92" s="968" t="s">
        <v>2247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157</v>
      </c>
      <c r="Q92" s="958"/>
      <c r="R92" s="958"/>
      <c r="S92" s="958"/>
      <c r="T92" s="844"/>
      <c r="U92" s="844" t="s">
        <v>2250</v>
      </c>
      <c r="V92" s="844"/>
      <c r="W92" s="844"/>
      <c r="X92" s="844"/>
      <c r="Y92" s="1001"/>
      <c r="Z92" s="847"/>
      <c r="AA92" s="850" t="s">
        <v>2251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2157</v>
      </c>
      <c r="Q93" s="958"/>
      <c r="R93" s="958"/>
      <c r="S93" s="958"/>
      <c r="T93" s="844"/>
      <c r="U93" s="844" t="s">
        <v>2252</v>
      </c>
      <c r="V93" s="844"/>
      <c r="W93" s="844"/>
      <c r="X93" s="844"/>
      <c r="Y93" s="1001"/>
      <c r="Z93" s="847"/>
      <c r="AA93" s="850" t="s">
        <v>2253</v>
      </c>
      <c r="AB93" s="847"/>
      <c r="AC93" s="847"/>
      <c r="AD93" s="847"/>
    </row>
    <row customHeight="1" ht="45">
      <c r="A94" s="846"/>
      <c r="B94" s="900">
        <v>77</v>
      </c>
      <c r="C94" s="844"/>
      <c r="D94" s="968" t="s">
        <v>2248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1511</v>
      </c>
      <c r="Q94" s="958"/>
      <c r="R94" s="958"/>
      <c r="S94" s="958"/>
      <c r="T94" s="844"/>
      <c r="U94" s="844" t="s">
        <v>2254</v>
      </c>
      <c r="V94" s="844"/>
      <c r="W94" s="844"/>
      <c r="X94" s="844"/>
      <c r="Y94" s="1001"/>
      <c r="Z94" s="847"/>
      <c r="AA94" s="850" t="s">
        <v>2255</v>
      </c>
      <c r="AB94" s="847"/>
      <c r="AC94" s="847"/>
      <c r="AD94" s="847"/>
    </row>
    <row customHeight="1" ht="99">
      <c r="A95" s="846"/>
      <c r="B95" s="900">
        <v>78</v>
      </c>
      <c r="C95" s="844" t="s">
        <v>2256</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1511</v>
      </c>
      <c r="P95" s="958"/>
      <c r="Q95" s="958"/>
      <c r="R95" s="958"/>
      <c r="S95" s="958"/>
      <c r="T95" s="844" t="s">
        <v>2257</v>
      </c>
      <c r="U95" s="844"/>
      <c r="V95" s="844"/>
      <c r="W95" s="844"/>
      <c r="X95" s="844"/>
      <c r="Y95" s="1001"/>
      <c r="Z95" s="847"/>
      <c r="AA95" s="850"/>
      <c r="AB95" s="847"/>
      <c r="AC95" s="847"/>
      <c r="AD95" s="847"/>
    </row>
    <row customHeight="1" ht="99">
      <c r="A96" s="846"/>
      <c r="B96" s="900">
        <v>79</v>
      </c>
      <c r="C96" s="844" t="s">
        <v>1199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1517</v>
      </c>
      <c r="P96" s="958"/>
      <c r="Q96" s="958"/>
      <c r="R96" s="958"/>
      <c r="S96" s="958"/>
      <c r="T96" s="844" t="s">
        <v>2258</v>
      </c>
      <c r="U96" s="844"/>
      <c r="V96" s="844"/>
      <c r="W96" s="844"/>
      <c r="X96" s="844"/>
      <c r="Y96" s="1001"/>
      <c r="Z96" s="847" t="s">
        <v>2259</v>
      </c>
      <c r="AA96" s="850"/>
      <c r="AB96" s="847"/>
      <c r="AC96" s="847"/>
      <c r="AD96" s="847"/>
    </row>
    <row customHeight="1" ht="63">
      <c r="A97" s="846"/>
      <c r="B97" s="900">
        <v>80</v>
      </c>
      <c r="C97" s="844" t="s">
        <v>2260</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1529</v>
      </c>
      <c r="P97" s="958"/>
      <c r="Q97" s="958"/>
      <c r="R97" s="958"/>
      <c r="S97" s="958"/>
      <c r="T97" s="844" t="s">
        <v>2261</v>
      </c>
      <c r="U97" s="844"/>
      <c r="V97" s="844"/>
      <c r="W97" s="844"/>
      <c r="X97" s="844"/>
      <c r="Y97" s="1001"/>
      <c r="Z97" s="847" t="s">
        <v>2262</v>
      </c>
      <c r="AA97" s="850"/>
      <c r="AB97" s="847"/>
      <c r="AC97" s="847"/>
      <c r="AD97" s="847"/>
    </row>
    <row customHeight="1" ht="63">
      <c r="A98" s="846"/>
      <c r="B98" s="900">
        <v>81</v>
      </c>
      <c r="C98" s="844" t="s">
        <v>2263</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1543</v>
      </c>
      <c r="P98" s="958"/>
      <c r="Q98" s="958"/>
      <c r="R98" s="958"/>
      <c r="S98" s="958"/>
      <c r="T98" s="844" t="s">
        <v>2264</v>
      </c>
      <c r="U98" s="844"/>
      <c r="V98" s="844"/>
      <c r="W98" s="844"/>
      <c r="X98" s="844"/>
      <c r="Y98" s="1001"/>
      <c r="Z98" s="847" t="s">
        <v>2262</v>
      </c>
      <c r="AA98" s="850"/>
      <c r="AB98" s="847"/>
      <c r="AC98" s="847"/>
      <c r="AD98" s="847"/>
    </row>
    <row customHeight="1" ht="90">
      <c r="A99" s="846"/>
      <c r="B99" s="900">
        <v>82</v>
      </c>
      <c r="C99" s="844" t="s">
        <v>2265</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1555</v>
      </c>
      <c r="P99" s="958"/>
      <c r="Q99" s="958"/>
      <c r="R99" s="958"/>
      <c r="S99" s="958"/>
      <c r="T99" s="844" t="s">
        <v>2266</v>
      </c>
      <c r="U99" s="844"/>
      <c r="V99" s="844"/>
      <c r="W99" s="844"/>
      <c r="X99" s="844"/>
      <c r="Y99" s="1001"/>
      <c r="Z99" s="847" t="s">
        <v>659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2267</v>
      </c>
      <c r="P100" s="958"/>
      <c r="Q100" s="958"/>
      <c r="R100" s="958"/>
      <c r="S100" s="958"/>
      <c r="T100" s="844" t="s">
        <v>2268</v>
      </c>
      <c r="U100" s="844"/>
      <c r="V100" s="844"/>
      <c r="W100" s="844"/>
      <c r="X100" s="844"/>
      <c r="Y100" s="1001"/>
      <c r="Z100" s="847" t="s">
        <v>659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2269</v>
      </c>
      <c r="P101" s="958"/>
      <c r="Q101" s="958"/>
      <c r="R101" s="958"/>
      <c r="S101" s="958"/>
      <c r="T101" s="844" t="s">
        <v>2270</v>
      </c>
      <c r="U101" s="844"/>
      <c r="V101" s="844"/>
      <c r="W101" s="844"/>
      <c r="X101" s="844"/>
      <c r="Y101" s="1001"/>
      <c r="Z101" s="847" t="s">
        <v>659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1707</v>
      </c>
      <c r="B148" s="846"/>
      <c r="C148" s="844" t="s">
        <v>2271</v>
      </c>
      <c r="D148" s="844" t="s">
        <v>1611</v>
      </c>
      <c r="E148" s="844" t="s">
        <v>1709</v>
      </c>
      <c r="F148" s="844" t="s">
        <v>2272</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2273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2274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1711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1714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1719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5298D8-A4F8-6028-D6B1-1BE66C34D9E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2275</v>
      </c>
      <c r="M5" s="2604"/>
      <c r="N5" s="2604"/>
      <c r="O5" s="2604"/>
      <c r="P5" s="2604"/>
      <c r="Q5" s="2604"/>
      <c r="R5" s="2604"/>
      <c r="S5" s="2604"/>
      <c r="T5" s="2604"/>
      <c r="U5" s="2604"/>
      <c r="V5" s="1244"/>
      <c r="AD5" s="1156">
        <v>64</v>
      </c>
    </row>
    <row customHeight="1" ht="14.699999999999998">
      <c r="J6" s="377"/>
      <c r="K6" s="377"/>
      <c r="L6" s="2605" t="str">
        <f>IF(org=0,"Не определено",org)</f>
        <v>АО "Мурманэнергосбыт"</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по тарифному регулированию Мурманской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449</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450</v>
      </c>
      <c r="N10" s="305"/>
      <c r="O10" s="2252" t="str">
        <f>IF(TITLE_NUMBER_PR_CHANGE="",IF(TITLE_NUMBER_PR="","",TITLE_NUMBER_PR),TITLE_NUMBER_PR_CHANGE)</f>
        <v>53/110</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https://npa.gov-murman.ru/bitrix/components/b1team/govmurman.element.file/download.php?ID=559439&amp;FID=881211</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453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329</v>
      </c>
      <c r="M14" s="2128"/>
      <c r="N14" s="2128"/>
      <c r="O14" s="2128"/>
      <c r="P14" s="2128"/>
      <c r="Q14" s="2128"/>
      <c r="R14" s="2128"/>
      <c r="S14" s="2128"/>
      <c r="T14" s="2128"/>
      <c r="U14" s="2128"/>
      <c r="V14" s="2128"/>
      <c r="W14" s="2128"/>
      <c r="X14" s="2128" t="s">
        <v>330</v>
      </c>
      <c r="AD14" s="1156">
        <v>14</v>
      </c>
    </row>
    <row customHeight="1" ht="14.699999999999998">
      <c r="J15" s="377"/>
      <c r="K15" s="377"/>
      <c r="L15" s="2274" t="s">
        <v>92</v>
      </c>
      <c r="M15" s="2210" t="s">
        <v>454</v>
      </c>
      <c r="N15" s="302"/>
      <c r="O15" s="2275" t="s">
        <v>2276</v>
      </c>
      <c r="P15" s="2276"/>
      <c r="Q15" s="2276"/>
      <c r="R15" s="2276"/>
      <c r="S15" s="2276"/>
      <c r="T15" s="2276"/>
      <c r="U15" s="2277"/>
      <c r="V15" s="2278" t="s">
        <v>456</v>
      </c>
      <c r="W15" s="2281" t="s">
        <v>1196</v>
      </c>
      <c r="X15" s="2128"/>
      <c r="AD15" s="1156">
        <v>14</v>
      </c>
    </row>
    <row customHeight="1" ht="35.699999999999996">
      <c r="J16" s="377"/>
      <c r="K16" s="377"/>
      <c r="L16" s="2274"/>
      <c r="M16" s="2210"/>
      <c r="N16" s="1032"/>
      <c r="O16" s="2261" t="s">
        <v>459</v>
      </c>
      <c r="P16" s="2261" t="s">
        <v>460</v>
      </c>
      <c r="Q16" s="2263" t="s">
        <v>461</v>
      </c>
      <c r="R16" s="2264"/>
      <c r="S16" s="2263" t="s">
        <v>474</v>
      </c>
      <c r="T16" s="2270"/>
      <c r="U16" s="2264"/>
      <c r="V16" s="2279"/>
      <c r="W16" s="2282"/>
      <c r="X16" s="2128"/>
      <c r="AD16" s="1156">
        <v>34</v>
      </c>
    </row>
    <row customHeight="1" ht="35.699999999999996">
      <c r="A17" s="1371" t="s">
        <v>138</v>
      </c>
      <c r="B17" s="1371" t="s">
        <v>139</v>
      </c>
      <c r="C17" s="1371" t="s">
        <v>140</v>
      </c>
      <c r="D17" s="1371" t="s">
        <v>141</v>
      </c>
      <c r="E17" s="1371"/>
      <c r="J17" s="377"/>
      <c r="K17" s="377"/>
      <c r="L17" s="2274"/>
      <c r="M17" s="2210"/>
      <c r="N17" s="303"/>
      <c r="O17" s="2262"/>
      <c r="P17" s="2262"/>
      <c r="Q17" s="1223" t="s">
        <v>470</v>
      </c>
      <c r="R17" s="1223" t="s">
        <v>471</v>
      </c>
      <c r="S17" s="1293" t="s">
        <v>472</v>
      </c>
      <c r="T17" s="2271" t="s">
        <v>473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113</v>
      </c>
      <c r="M18" s="1256" t="s">
        <v>114</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172</v>
      </c>
      <c r="B19" s="1364" t="s">
        <v>173</v>
      </c>
      <c r="C19" s="1364" t="s">
        <v>174</v>
      </c>
      <c r="D19" s="1364" t="s">
        <v>175</v>
      </c>
      <c r="E19" s="1364"/>
      <c r="F19" s="1366"/>
      <c r="G19" s="1366"/>
      <c r="H19" s="1366"/>
      <c r="I19" s="362"/>
      <c r="J19" s="361"/>
      <c r="K19" s="356"/>
      <c r="L19" s="1294">
        <f>INDEX(PT_DIFFERENTIATION_NUM_NTAR,MATCH(A19,PT_DIFFERENTIATION_NTAR_ID,0))</f>
        <v>0</v>
      </c>
      <c r="M19" s="299" t="s">
        <v>127</v>
      </c>
      <c r="N19" s="301"/>
      <c r="O19" s="2607" t="str">
        <f>INDEX(PT_DIFFERENTIATION_NTAR,MATCH(A19,PT_DIFFERENTIATION_NTAR_ID,0))</f>
        <v/>
      </c>
      <c r="P19" s="2607"/>
      <c r="Q19" s="2607"/>
      <c r="R19" s="2607"/>
      <c r="S19" s="2607"/>
      <c r="T19" s="2607"/>
      <c r="U19" s="2607"/>
      <c r="V19" s="2607"/>
      <c r="W19" s="2607"/>
      <c r="X19" s="1259" t="s">
        <v>425</v>
      </c>
      <c r="Z19" s="501"/>
      <c r="AA19" s="501" t="str">
        <f>IF(M19="","",M19)</f>
        <v>Наименование тарифа</v>
      </c>
      <c r="AB19" s="501"/>
      <c r="AC19" s="501"/>
      <c r="AD19" s="1156">
        <v>20</v>
      </c>
    </row>
    <row customHeight="1" ht="21">
      <c r="A20" s="1364" t="s">
        <v>172</v>
      </c>
      <c r="B20" s="1364" t="s">
        <v>173</v>
      </c>
      <c r="C20" s="1364" t="s">
        <v>174</v>
      </c>
      <c r="D20" s="1364" t="s">
        <v>175</v>
      </c>
      <c r="E20" s="1364"/>
      <c r="F20" s="1366"/>
      <c r="G20" s="1366"/>
      <c r="H20" s="1366"/>
      <c r="I20" s="1291"/>
      <c r="J20" s="353"/>
      <c r="K20" s="354"/>
      <c r="L20" s="1294" t="str">
        <f>INDEX(PT_DIFFERENTIATION_NUM_TER,MATCH(B19,PT_DIFFERENTIATION_TER_ID,0))</f>
        <v>.</v>
      </c>
      <c r="M20" s="309" t="s">
        <v>426</v>
      </c>
      <c r="N20" s="301"/>
      <c r="O20" s="2607" t="str">
        <f>INDEX(PT_DIFFERENTIATION_TER,MATCH(B19,PT_DIFFERENTIATION_TER_ID,0))</f>
        <v/>
      </c>
      <c r="P20" s="2607"/>
      <c r="Q20" s="2607"/>
      <c r="R20" s="2607"/>
      <c r="S20" s="2607"/>
      <c r="T20" s="2607"/>
      <c r="U20" s="2607"/>
      <c r="V20" s="2607"/>
      <c r="W20" s="2607"/>
      <c r="X20" s="1259" t="s">
        <v>427</v>
      </c>
      <c r="Z20" s="501"/>
      <c r="AA20" s="501" t="str">
        <f>IF(M20="","",M20)</f>
        <v>Территория действия тарифа</v>
      </c>
      <c r="AB20" s="501"/>
      <c r="AC20" s="501"/>
      <c r="AD20" s="1156">
        <v>20</v>
      </c>
    </row>
    <row customHeight="1" ht="24">
      <c r="A21" s="1364" t="s">
        <v>172</v>
      </c>
      <c r="B21" s="1364" t="s">
        <v>173</v>
      </c>
      <c r="C21" s="1364" t="s">
        <v>174</v>
      </c>
      <c r="D21" s="1364" t="s">
        <v>175</v>
      </c>
      <c r="E21" s="1364"/>
      <c r="F21" s="1366"/>
      <c r="G21" s="1366"/>
      <c r="H21" s="1366"/>
      <c r="I21" s="355"/>
      <c r="J21" s="353"/>
      <c r="K21" s="354"/>
      <c r="L21" s="1294" t="str">
        <f>INDEX(PT_DIFFERENTIATION_NUM_CS,MATCH(C19,PT_DIFFERENTIATION_CS_ID,0))</f>
        <v>..</v>
      </c>
      <c r="M21" s="310" t="s">
        <v>428</v>
      </c>
      <c r="N21" s="301"/>
      <c r="O21" s="2607" t="str">
        <f>INDEX(PT_DIFFERENTIATION_CS,MATCH(C19,PT_DIFFERENTIATION_CS_ID,0))</f>
        <v/>
      </c>
      <c r="P21" s="2607"/>
      <c r="Q21" s="2607"/>
      <c r="R21" s="2607"/>
      <c r="S21" s="2607"/>
      <c r="T21" s="2607"/>
      <c r="U21" s="2607"/>
      <c r="V21" s="2607"/>
      <c r="W21" s="2607"/>
      <c r="X21" s="1259" t="s">
        <v>429</v>
      </c>
      <c r="Z21" s="501"/>
      <c r="AA21" s="501" t="str">
        <f>IF(M21="","",M21)</f>
        <v>Наименование системы теплоснабжения </v>
      </c>
      <c r="AB21" s="501"/>
      <c r="AC21" s="501"/>
      <c r="AD21" s="1156">
        <v>23</v>
      </c>
    </row>
    <row customHeight="1" ht="21">
      <c r="A22" s="1364" t="s">
        <v>172</v>
      </c>
      <c r="B22" s="1364" t="s">
        <v>173</v>
      </c>
      <c r="C22" s="1364" t="s">
        <v>174</v>
      </c>
      <c r="D22" s="1364" t="s">
        <v>175</v>
      </c>
      <c r="E22" s="1364"/>
      <c r="F22" s="1366"/>
      <c r="G22" s="1366"/>
      <c r="H22" s="1366"/>
      <c r="I22" s="355"/>
      <c r="J22" s="353"/>
      <c r="K22" s="354"/>
      <c r="L22" s="1294" t="str">
        <f>INDEX(PT_DIFFERENTIATION_NUM_IST_TE,MATCH(D19,PT_DIFFERENTIATION_IST_TE_ID,0))</f>
        <v>...</v>
      </c>
      <c r="M22" s="311" t="s">
        <v>430</v>
      </c>
      <c r="N22" s="301"/>
      <c r="O22" s="2607" t="str">
        <f>INDEX(PT_DIFFERENTIATION_IST_TE,MATCH(D19,PT_DIFFERENTIATION_IST_TE_ID,0))</f>
        <v/>
      </c>
      <c r="P22" s="2607"/>
      <c r="Q22" s="2607"/>
      <c r="R22" s="2607"/>
      <c r="S22" s="2607"/>
      <c r="T22" s="2607"/>
      <c r="U22" s="2607"/>
      <c r="V22" s="2607"/>
      <c r="W22" s="2607"/>
      <c r="X22" s="1259" t="s">
        <v>431</v>
      </c>
      <c r="Z22" s="501"/>
      <c r="AA22" s="501" t="str">
        <f>IF(M22="","",M22)</f>
        <v>Источник тепловой энергии  </v>
      </c>
      <c r="AB22" s="501"/>
      <c r="AC22" s="501"/>
      <c r="AD22" s="1156">
        <v>20</v>
      </c>
    </row>
    <row customHeight="1" ht="96.75">
      <c r="A23" s="1364" t="s">
        <v>172</v>
      </c>
      <c r="B23" s="1364" t="s">
        <v>173</v>
      </c>
      <c r="C23" s="1364" t="s">
        <v>174</v>
      </c>
      <c r="D23" s="1364" t="s">
        <v>175</v>
      </c>
      <c r="E23" s="1364"/>
      <c r="F23" s="2608" t="str">
        <f>L22&amp;".1"</f>
        <v>....1</v>
      </c>
      <c r="I23" s="2258">
        <v>1</v>
      </c>
      <c r="J23" s="1292"/>
      <c r="K23" s="357"/>
      <c r="L23" s="1294" t="str">
        <f>$F$23</f>
        <v>....1</v>
      </c>
      <c r="M23" s="286" t="s">
        <v>433</v>
      </c>
      <c r="N23" s="301"/>
      <c r="O23" s="2306"/>
      <c r="P23" s="2306"/>
      <c r="Q23" s="2306"/>
      <c r="R23" s="2306"/>
      <c r="S23" s="2306"/>
      <c r="T23" s="2306"/>
      <c r="U23" s="2306"/>
      <c r="V23" s="2306"/>
      <c r="W23" s="2306"/>
      <c r="X23" s="1259" t="s">
        <v>434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172</v>
      </c>
      <c r="B24" s="1364" t="s">
        <v>173</v>
      </c>
      <c r="C24" s="1364" t="s">
        <v>174</v>
      </c>
      <c r="D24" s="1364" t="s">
        <v>175</v>
      </c>
      <c r="E24" s="1364"/>
      <c r="F24" s="2608"/>
      <c r="G24" s="2218" t="str">
        <f>F23&amp;".1"</f>
        <v>....1.1</v>
      </c>
      <c r="I24" s="2258"/>
      <c r="J24" s="2258">
        <v>1</v>
      </c>
      <c r="K24" s="358"/>
      <c r="L24" s="1294" t="str">
        <f>$G$24</f>
        <v>....1.1</v>
      </c>
      <c r="M24" s="287" t="s">
        <v>436</v>
      </c>
      <c r="N24" s="301"/>
      <c r="O24" s="2246"/>
      <c r="P24" s="2247"/>
      <c r="Q24" s="2247"/>
      <c r="R24" s="2247"/>
      <c r="S24" s="2247"/>
      <c r="T24" s="2247"/>
      <c r="U24" s="2247"/>
      <c r="V24" s="2247"/>
      <c r="W24" s="2248"/>
      <c r="X24" s="1259" t="s">
        <v>437</v>
      </c>
      <c r="Z24" s="501"/>
      <c r="AA24" s="501" t="str">
        <f>IF(M24="","",M24)</f>
        <v>Группа потребителей</v>
      </c>
      <c r="AB24" s="501"/>
      <c r="AC24" s="501"/>
      <c r="AD24" s="1156">
        <v>82</v>
      </c>
    </row>
    <row customHeight="1" ht="11.549999999999999">
      <c r="A25" s="1364" t="s">
        <v>172</v>
      </c>
      <c r="B25" s="1364" t="s">
        <v>173</v>
      </c>
      <c r="C25" s="1364" t="s">
        <v>174</v>
      </c>
      <c r="D25" s="1364" t="s">
        <v>175</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439</v>
      </c>
      <c r="Y25" s="512">
        <f>STRCHECKDATE(O26:W26)</f>
      </c>
      <c r="Z25" s="501"/>
      <c r="AA25" s="501" t="str">
        <f>IF(M25="","",M25)</f>
        <v/>
      </c>
      <c r="AB25" s="501"/>
      <c r="AC25" s="501"/>
      <c r="AD25" s="1156">
        <v>11</v>
      </c>
    </row>
    <row customHeight="1" ht="11.549999999999999">
      <c r="A26" s="1364" t="s">
        <v>172</v>
      </c>
      <c r="B26" s="1364" t="s">
        <v>173</v>
      </c>
      <c r="C26" s="1364" t="s">
        <v>174</v>
      </c>
      <c r="D26" s="1364" t="s">
        <v>175</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172</v>
      </c>
      <c r="B27" s="1364" t="s">
        <v>173</v>
      </c>
      <c r="C27" s="1364" t="s">
        <v>174</v>
      </c>
      <c r="D27" s="1364" t="s">
        <v>175</v>
      </c>
      <c r="E27" s="1364"/>
      <c r="F27" s="2608"/>
      <c r="G27" s="2218"/>
      <c r="I27" s="2258"/>
      <c r="J27" s="2258"/>
      <c r="K27" s="357"/>
      <c r="L27" s="1279"/>
      <c r="M27" s="289" t="s">
        <v>440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172</v>
      </c>
      <c r="B28" s="1364" t="s">
        <v>173</v>
      </c>
      <c r="C28" s="1364" t="s">
        <v>174</v>
      </c>
      <c r="D28" s="1364" t="s">
        <v>175</v>
      </c>
      <c r="E28" s="1364"/>
      <c r="F28" s="2608"/>
      <c r="I28" s="2258"/>
      <c r="J28" s="1292"/>
      <c r="K28" s="357"/>
      <c r="L28" s="1279"/>
      <c r="M28" s="288" t="s">
        <v>441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172</v>
      </c>
      <c r="B29" s="1364" t="s">
        <v>173</v>
      </c>
      <c r="C29" s="1364" t="s">
        <v>174</v>
      </c>
      <c r="D29" s="1364" t="s">
        <v>175</v>
      </c>
      <c r="E29" s="1364"/>
      <c r="F29" s="1366"/>
      <c r="G29" s="1366"/>
      <c r="H29" s="538"/>
      <c r="I29" s="361"/>
      <c r="J29" s="376"/>
      <c r="K29" s="356"/>
      <c r="L29" s="1279"/>
      <c r="M29" s="366" t="s">
        <v>442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172</v>
      </c>
      <c r="B30" s="1364" t="s">
        <v>173</v>
      </c>
      <c r="C30" s="1364" t="s">
        <v>174</v>
      </c>
      <c r="D30" s="1364"/>
      <c r="E30" s="1364" t="s">
        <v>614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172</v>
      </c>
      <c r="B31" s="1364" t="s">
        <v>173</v>
      </c>
      <c r="C31" s="1364"/>
      <c r="D31" s="1364"/>
      <c r="E31" s="1364" t="s">
        <v>2277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2278</v>
      </c>
      <c r="B32" s="1364"/>
      <c r="C32" s="1364"/>
      <c r="D32" s="1364"/>
      <c r="E32" s="1364" t="s">
        <v>108</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208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831</v>
      </c>
      <c r="M35" s="2286" t="s">
        <v>2279</v>
      </c>
      <c r="N35" s="2286"/>
      <c r="O35" s="2286"/>
      <c r="P35" s="2286"/>
      <c r="Q35" s="2286"/>
      <c r="R35" s="2286"/>
      <c r="S35" s="2286"/>
      <c r="T35" s="2286"/>
      <c r="U35" s="2286"/>
      <c r="V35" s="2286"/>
      <c r="W35" s="2286"/>
      <c r="X35" s="2286"/>
      <c r="AD35" s="1156">
        <v>27</v>
      </c>
    </row>
    <row customHeight="1" ht="109.19999999999999">
      <c r="H36" s="538"/>
      <c r="I36" s="1304"/>
      <c r="M36" s="2286" t="s">
        <v>2280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86</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72768-7D78-B997-EB28-2C9C694C32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50198-5E38-EB66-DD38-C79E45C885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64AD1-453B-50B8-7AE6-9762F9AC2A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07E62-9304-A198-0038-E8374DCD76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4965D-6118-C1FD-BF98-34A156079F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58F9B-849C-D008-CD22-7D91619F6EF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328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"Мурманэнергосбыт"</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329</v>
      </c>
      <c r="E8" s="2206"/>
      <c r="F8" s="2206"/>
      <c r="G8" s="2209" t="s">
        <v>330</v>
      </c>
      <c r="J8" s="456">
        <v>11</v>
      </c>
    </row>
    <row customHeight="1" ht="11.549999999999999">
      <c r="A9" s="458"/>
      <c r="B9" s="503"/>
      <c r="C9" s="458"/>
      <c r="D9" s="473" t="s">
        <v>92</v>
      </c>
      <c r="E9" s="447" t="s">
        <v>331</v>
      </c>
      <c r="F9" s="447" t="s">
        <v>332</v>
      </c>
      <c r="G9" s="2210"/>
      <c r="J9" s="456">
        <v>11</v>
      </c>
    </row>
    <row customHeight="1" ht="12" hidden="1">
      <c r="A10" s="458"/>
      <c r="B10" s="503"/>
      <c r="C10" s="458"/>
      <c r="D10" s="465"/>
      <c r="E10" s="465"/>
      <c r="F10" s="465"/>
      <c r="G10" s="465"/>
      <c r="J10" s="456">
        <v>0</v>
      </c>
    </row>
    <row customHeight="1" ht="22.5" hidden="1">
      <c r="A11" s="458"/>
      <c r="B11" s="503"/>
      <c r="C11" s="458"/>
      <c r="D11" s="1010" t="s">
        <v>113</v>
      </c>
      <c r="E11" s="1013" t="s">
        <v>333</v>
      </c>
      <c r="F11" s="1012" t="str">
        <f>IF(region_name="","",region_name)</f>
        <v>Мурманская область</v>
      </c>
      <c r="G11" s="1013" t="s">
        <v>334</v>
      </c>
      <c r="H11" s="476"/>
      <c r="J11" s="456">
        <v>0</v>
      </c>
    </row>
    <row customHeight="1" ht="22.5" hidden="1">
      <c r="A12" s="458"/>
      <c r="B12" s="503"/>
      <c r="C12" s="458"/>
      <c r="D12" s="446" t="s">
        <v>113</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335</v>
      </c>
      <c r="G12" s="475"/>
      <c r="H12" s="476"/>
      <c r="J12" s="456">
        <v>0</v>
      </c>
    </row>
    <row customHeight="1" ht="23.25">
      <c r="A13" s="458"/>
      <c r="B13" s="503"/>
      <c r="C13" s="458"/>
      <c r="D13" s="446" t="s">
        <v>113</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336</v>
      </c>
      <c r="E14" s="1011" t="s">
        <v>337</v>
      </c>
      <c r="F14" s="1012" t="str">
        <f>IF(inn="","",inn)</f>
        <v>5190907139</v>
      </c>
      <c r="G14" s="1013" t="s">
        <v>338</v>
      </c>
      <c r="H14" s="476"/>
      <c r="J14" s="456">
        <v>0</v>
      </c>
    </row>
    <row customHeight="1" ht="22.5" hidden="1">
      <c r="A15" s="458"/>
      <c r="B15" s="503"/>
      <c r="C15" s="458"/>
      <c r="D15" s="1010" t="s">
        <v>339</v>
      </c>
      <c r="E15" s="1011" t="s">
        <v>340</v>
      </c>
      <c r="F15" s="1012" t="str">
        <f>IF(kpp="","",kpp)</f>
        <v>519001001</v>
      </c>
      <c r="G15" s="1013" t="s">
        <v>341</v>
      </c>
      <c r="H15" s="476"/>
      <c r="J15" s="456">
        <v>0</v>
      </c>
    </row>
    <row customHeight="1" ht="39">
      <c r="A16" s="458"/>
      <c r="B16" s="503"/>
      <c r="C16" s="458"/>
      <c r="D16" s="446" t="s">
        <v>114</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94</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95</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342</v>
      </c>
      <c r="B19" s="503"/>
      <c r="C19" s="2214"/>
      <c r="D19" s="446" t="str">
        <f>A19</f>
        <v>5.1</v>
      </c>
      <c r="E19" s="443" t="s">
        <v>343</v>
      </c>
      <c r="F19" s="444" t="s">
        <v>335</v>
      </c>
      <c r="G19" s="445" t="s">
        <v>344</v>
      </c>
      <c r="H19" s="476"/>
      <c r="I19" s="853"/>
      <c r="J19" s="456">
        <v>0</v>
      </c>
    </row>
    <row customHeight="1" ht="24" hidden="1">
      <c r="A20" s="2203"/>
      <c r="B20" s="503"/>
      <c r="C20" s="2214"/>
      <c r="D20" s="441" t="str">
        <f>D19&amp;".1"</f>
        <v>5.1.1</v>
      </c>
      <c r="E20" s="440" t="s">
        <v>345</v>
      </c>
      <c r="F20" s="882" t="s">
        <v>28</v>
      </c>
      <c r="G20" s="475"/>
      <c r="H20" s="476"/>
      <c r="I20" s="853"/>
      <c r="J20" s="456">
        <v>0</v>
      </c>
    </row>
    <row customHeight="1" ht="22.5" hidden="1">
      <c r="A21" s="2203"/>
      <c r="B21" s="503"/>
      <c r="C21" s="2214"/>
      <c r="D21" s="441" t="str">
        <f>D19&amp;".2"</f>
        <v>5.1.2</v>
      </c>
      <c r="E21" s="440" t="s">
        <v>346</v>
      </c>
      <c r="F21" s="1734" t="s">
        <v>28</v>
      </c>
      <c r="G21" s="445" t="s">
        <v>347</v>
      </c>
      <c r="H21" s="476"/>
      <c r="I21" s="853"/>
      <c r="J21" s="456">
        <v>0</v>
      </c>
    </row>
    <row customHeight="1" ht="22.5" hidden="1">
      <c r="A22" s="2203"/>
      <c r="B22" s="503"/>
      <c r="C22" s="2214"/>
      <c r="D22" s="441" t="str">
        <f>D19&amp;".3"</f>
        <v>5.1.3</v>
      </c>
      <c r="E22" s="440" t="s">
        <v>348</v>
      </c>
      <c r="F22" s="882" t="s">
        <v>28</v>
      </c>
      <c r="G22" s="475"/>
      <c r="H22" s="476"/>
      <c r="I22" s="853"/>
      <c r="J22" s="456">
        <v>0</v>
      </c>
    </row>
    <row customHeight="1" ht="22.5" hidden="1">
      <c r="A23" s="2203"/>
      <c r="B23" s="503"/>
      <c r="C23" s="2214"/>
      <c r="D23" s="441" t="str">
        <f>D19&amp;".4"</f>
        <v>5.1.4</v>
      </c>
      <c r="E23" s="440" t="s">
        <v>349</v>
      </c>
      <c r="F23" s="882" t="s">
        <v>28</v>
      </c>
      <c r="G23" s="445" t="s">
        <v>350</v>
      </c>
      <c r="H23" s="476"/>
      <c r="I23" s="853"/>
      <c r="J23" s="456">
        <v>0</v>
      </c>
    </row>
    <row customHeight="1" ht="22.5" hidden="1">
      <c r="A24" s="1979"/>
      <c r="B24" s="503"/>
      <c r="C24" s="493"/>
      <c r="D24" s="468"/>
      <c r="E24" s="1169" t="s">
        <v>351</v>
      </c>
      <c r="F24" s="469"/>
      <c r="G24" s="470"/>
      <c r="H24" s="476"/>
      <c r="I24" s="853"/>
      <c r="J24" s="456">
        <v>0</v>
      </c>
    </row>
    <row s="502" customFormat="1" customHeight="1" ht="24.75" hidden="1">
      <c r="A25" s="458"/>
      <c r="B25" s="503"/>
      <c r="C25" s="503"/>
      <c r="D25" s="1007" t="s">
        <v>94</v>
      </c>
      <c r="E25" s="1009" t="s">
        <v>352</v>
      </c>
      <c r="F25" s="1014" t="s">
        <v>335</v>
      </c>
      <c r="G25" s="1009"/>
      <c r="J25" s="502">
        <v>0</v>
      </c>
    </row>
    <row s="502" customFormat="1" customHeight="1" ht="11.25" hidden="1">
      <c r="A26" s="458"/>
      <c r="B26" s="503"/>
      <c r="C26" s="503"/>
      <c r="D26" s="1007" t="s">
        <v>353</v>
      </c>
      <c r="E26" s="1008" t="s">
        <v>354</v>
      </c>
      <c r="F26" s="1014" t="s">
        <v>335</v>
      </c>
      <c r="G26" s="1009"/>
      <c r="J26" s="502">
        <v>0</v>
      </c>
    </row>
    <row s="502" customFormat="1" customHeight="1" ht="11.25" hidden="1">
      <c r="A27" s="458"/>
      <c r="B27" s="503"/>
      <c r="C27" s="503"/>
      <c r="D27" s="1007" t="s">
        <v>355</v>
      </c>
      <c r="E27" s="1015" t="s">
        <v>356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357</v>
      </c>
      <c r="E28" s="1015" t="s">
        <v>358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359</v>
      </c>
      <c r="E29" s="1015" t="s">
        <v>360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361</v>
      </c>
      <c r="E30" s="1008" t="s">
        <v>362</v>
      </c>
      <c r="F30" s="1016"/>
      <c r="G30" s="1009"/>
      <c r="J30" s="502">
        <v>0</v>
      </c>
    </row>
    <row s="502" customFormat="1" customHeight="1" ht="11.25" hidden="1">
      <c r="A31" s="458"/>
      <c r="B31" s="503"/>
      <c r="C31" s="503"/>
      <c r="D31" s="1007" t="s">
        <v>363</v>
      </c>
      <c r="E31" s="1008" t="s">
        <v>364</v>
      </c>
      <c r="F31" s="1016"/>
      <c r="G31" s="1009"/>
      <c r="J31" s="502">
        <v>0</v>
      </c>
    </row>
    <row s="502" customFormat="1" customHeight="1" ht="11.25" hidden="1">
      <c r="A32" s="458"/>
      <c r="B32" s="503"/>
      <c r="C32" s="503"/>
      <c r="D32" s="1007" t="s">
        <v>365</v>
      </c>
      <c r="E32" s="1008" t="s">
        <v>366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335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367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367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335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368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369</v>
      </c>
      <c r="H44" s="476"/>
      <c r="J44" s="456">
        <v>22</v>
      </c>
    </row>
    <row customHeight="1" ht="23.25">
      <c r="A45" s="458"/>
      <c r="B45" s="503"/>
      <c r="C45" s="458"/>
      <c r="D45" s="441">
        <f>D44+1</f>
        <v>12</v>
      </c>
      <c r="E45" s="439" t="s">
        <v>370</v>
      </c>
      <c r="F45" s="444" t="s">
        <v>335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371</v>
      </c>
      <c r="H46" s="476"/>
      <c r="J46" s="456">
        <v>23</v>
      </c>
    </row>
    <row customHeight="1" ht="24">
      <c r="A47" s="2203"/>
      <c r="B47" s="503"/>
      <c r="C47" s="493"/>
      <c r="D47" s="441" t="str">
        <f>D45&amp;".2"</f>
        <v>12.2</v>
      </c>
      <c r="E47" s="443" t="s">
        <v>372</v>
      </c>
      <c r="F47" s="491"/>
      <c r="G47" s="438" t="s">
        <v>373</v>
      </c>
      <c r="H47" s="476"/>
      <c r="J47" s="456">
        <v>23</v>
      </c>
    </row>
    <row customHeight="1" ht="24">
      <c r="A48" s="2203"/>
      <c r="B48" s="503"/>
      <c r="C48" s="493"/>
      <c r="D48" s="441" t="str">
        <f>D45&amp;".3"</f>
        <v>12.3</v>
      </c>
      <c r="E48" s="443" t="s">
        <v>374</v>
      </c>
      <c r="F48" s="491"/>
      <c r="G48" s="438" t="s">
        <v>375</v>
      </c>
      <c r="H48" s="476"/>
      <c r="J48" s="456">
        <v>23</v>
      </c>
    </row>
    <row customHeight="1" ht="24">
      <c r="A49" s="2203"/>
      <c r="B49" s="503"/>
      <c r="C49" s="493"/>
      <c r="D49" s="441" t="str">
        <f>IF(TEMPLATE_SPHERE="TKO",D45&amp;".0",D45&amp;".4")</f>
        <v>12.4</v>
      </c>
      <c r="E49" s="437" t="s">
        <v>376</v>
      </c>
      <c r="F49" s="1686"/>
      <c r="G49" s="1763" t="s">
        <v>377</v>
      </c>
      <c r="H49" s="476"/>
      <c r="J49" s="456">
        <v>23</v>
      </c>
    </row>
    <row customHeight="1" ht="24">
      <c r="A50" s="458"/>
      <c r="B50" s="503"/>
      <c r="C50" s="458"/>
      <c r="D50" s="468"/>
      <c r="E50" s="416" t="s">
        <v>378</v>
      </c>
      <c r="F50" s="469"/>
      <c r="G50" s="1763" t="s">
        <v>379</v>
      </c>
      <c r="H50" s="477"/>
      <c r="J50" s="456">
        <v>23</v>
      </c>
    </row>
    <row customHeight="1" ht="24">
      <c r="A51" s="859"/>
      <c r="B51" s="503"/>
      <c r="C51" s="493"/>
      <c r="D51" s="441">
        <f>D45+1</f>
        <v>13</v>
      </c>
      <c r="E51" s="529" t="s">
        <v>380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86</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81CC8-E378-AF88-CAD5-BF852FBE81A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DF7A8-29AA-A2F5-A549-BC1037B6A2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5C4A8-E418-D8F8-9082-D4F30978E39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80B28-3614-3268-FF7F-97287C08C04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2281</v>
      </c>
      <c r="B1" s="2617" t="s">
        <v>2282</v>
      </c>
      <c r="C1" s="2618" t="s">
        <v>2283</v>
      </c>
      <c r="D1" s="2619"/>
      <c r="E1" s="837" t="s">
        <v>2284</v>
      </c>
    </row>
    <row customHeight="1" ht="11.25">
      <c r="A2" s="2620"/>
      <c r="B2" s="766" t="s">
        <v>26</v>
      </c>
      <c r="C2" s="754"/>
      <c r="D2" s="765"/>
      <c r="E2" s="837"/>
    </row>
    <row customHeight="1" ht="11.25">
      <c r="A3" s="2621"/>
      <c r="B3" s="2622" t="s">
        <v>33</v>
      </c>
      <c r="C3" s="754"/>
      <c r="D3" s="765"/>
      <c r="E3" s="837"/>
    </row>
    <row customHeight="1" ht="11.25">
      <c r="A4" s="2623"/>
      <c r="B4" s="767" t="s">
        <v>1707</v>
      </c>
      <c r="C4" s="754"/>
      <c r="D4" s="765"/>
      <c r="E4" s="837"/>
    </row>
    <row customHeight="1" ht="11.25">
      <c r="A5" s="2624"/>
      <c r="B5" s="767" t="s">
        <v>1701</v>
      </c>
      <c r="C5" s="2625" t="s">
        <v>2048</v>
      </c>
      <c r="D5" s="2626" t="s">
        <v>2285</v>
      </c>
      <c r="E5" s="837"/>
    </row>
    <row s="1851" customFormat="1" customHeight="1" ht="11.25">
      <c r="A6" s="2627"/>
      <c r="B6" s="767" t="s">
        <v>1711</v>
      </c>
      <c r="C6" s="754"/>
      <c r="D6" s="765"/>
      <c r="E6" s="837"/>
    </row>
    <row customHeight="1" ht="11.25">
      <c r="A7" s="2628"/>
      <c r="B7" s="767" t="s">
        <v>1719</v>
      </c>
      <c r="C7" s="754"/>
      <c r="D7" s="765"/>
      <c r="E7" s="837"/>
    </row>
    <row customHeight="1" ht="11.25">
      <c r="A8" s="757"/>
      <c r="B8" s="767" t="s">
        <v>1714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B94F4-CED8-3808-92C8-108E93E04C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EF064-5DA8-F2D8-8C08-87A05D5324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9EAC6-FE58-CBF8-6ACC-0C0D39C89545}" mc:Ignorable="x14ac xr xr2 xr3">
  <sheetPr>
    <tabColor rgb="FFFFCC99"/>
  </sheetPr>
  <dimension ref="A1:I21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2286</v>
      </c>
      <c r="B1" s="69" t="s">
        <v>2287</v>
      </c>
      <c r="C1" s="69" t="s">
        <v>2288</v>
      </c>
      <c r="D1" s="69" t="s">
        <v>2289</v>
      </c>
      <c r="E1" s="69" t="s">
        <v>2290</v>
      </c>
      <c r="F1" s="69" t="s">
        <v>2291</v>
      </c>
      <c r="G1" s="69" t="s">
        <v>2292</v>
      </c>
      <c r="H1" s="69" t="s">
        <v>2293</v>
      </c>
      <c r="I1" s="69" t="s">
        <v>2294</v>
      </c>
    </row>
    <row customHeight="1" ht="11.25">
      <c r="A2" s="1851" t="s">
        <v>2295</v>
      </c>
      <c r="B2" s="1851" t="s">
        <v>16</v>
      </c>
      <c r="C2" s="1851" t="s">
        <v>2296</v>
      </c>
      <c r="D2" s="1851" t="s">
        <v>2297</v>
      </c>
      <c r="E2" s="1851" t="s">
        <v>2298</v>
      </c>
      <c r="F2" s="1851" t="s">
        <v>2299</v>
      </c>
      <c r="G2" s="1851" t="s">
        <v>2300</v>
      </c>
      <c r="H2" s="1851" t="s">
        <v>28</v>
      </c>
      <c r="I2" s="1851" t="s">
        <v>835</v>
      </c>
    </row>
    <row customHeight="1" ht="11.25">
      <c r="A3" s="1851" t="s">
        <v>2295</v>
      </c>
      <c r="B3" s="1851" t="s">
        <v>16</v>
      </c>
      <c r="C3" s="1851" t="s">
        <v>2301</v>
      </c>
      <c r="D3" s="1851" t="s">
        <v>2297</v>
      </c>
      <c r="E3" s="1851" t="s">
        <v>2298</v>
      </c>
      <c r="F3" s="1851" t="s">
        <v>2302</v>
      </c>
      <c r="G3" s="1851" t="s">
        <v>2303</v>
      </c>
      <c r="H3" s="1851" t="s">
        <v>28</v>
      </c>
      <c r="I3" s="1851" t="s">
        <v>835</v>
      </c>
    </row>
    <row customHeight="1" ht="11.25">
      <c r="A4" s="1851" t="s">
        <v>2295</v>
      </c>
      <c r="B4" s="1851" t="s">
        <v>16</v>
      </c>
      <c r="C4" s="1851" t="s">
        <v>2304</v>
      </c>
      <c r="D4" s="1851" t="s">
        <v>2305</v>
      </c>
      <c r="E4" s="1851" t="s">
        <v>2306</v>
      </c>
      <c r="F4" s="1851" t="s">
        <v>2307</v>
      </c>
      <c r="G4" s="1851" t="s">
        <v>28</v>
      </c>
      <c r="H4" s="1851" t="s">
        <v>28</v>
      </c>
      <c r="I4" s="1851" t="s">
        <v>835</v>
      </c>
    </row>
    <row customHeight="1" ht="11.25">
      <c r="A5" s="1851" t="s">
        <v>2295</v>
      </c>
      <c r="B5" s="1851" t="s">
        <v>16</v>
      </c>
      <c r="C5" s="1851" t="s">
        <v>2308</v>
      </c>
      <c r="D5" s="1851" t="s">
        <v>2309</v>
      </c>
      <c r="E5" s="1851" t="s">
        <v>2310</v>
      </c>
      <c r="F5" s="1851" t="s">
        <v>2311</v>
      </c>
      <c r="G5" s="1851" t="s">
        <v>2312</v>
      </c>
      <c r="H5" s="1851" t="s">
        <v>28</v>
      </c>
      <c r="I5" s="1851" t="s">
        <v>835</v>
      </c>
    </row>
    <row customHeight="1" ht="11.25">
      <c r="A6" s="1851" t="s">
        <v>2295</v>
      </c>
      <c r="B6" s="1851" t="s">
        <v>16</v>
      </c>
      <c r="C6" s="1851" t="s">
        <v>2313</v>
      </c>
      <c r="D6" s="1851" t="s">
        <v>2314</v>
      </c>
      <c r="E6" s="1851" t="s">
        <v>2315</v>
      </c>
      <c r="F6" s="1851" t="s">
        <v>2316</v>
      </c>
      <c r="G6" s="1851" t="s">
        <v>28</v>
      </c>
      <c r="H6" s="1851" t="s">
        <v>28</v>
      </c>
      <c r="I6" s="1851" t="s">
        <v>835</v>
      </c>
    </row>
    <row customHeight="1" ht="11.25">
      <c r="A7" s="1851" t="s">
        <v>2295</v>
      </c>
      <c r="B7" s="1851" t="s">
        <v>16</v>
      </c>
      <c r="C7" s="1851" t="s">
        <v>2317</v>
      </c>
      <c r="D7" s="1851" t="s">
        <v>2318</v>
      </c>
      <c r="E7" s="1851" t="s">
        <v>2319</v>
      </c>
      <c r="F7" s="1851" t="s">
        <v>2320</v>
      </c>
      <c r="G7" s="1851" t="s">
        <v>2321</v>
      </c>
      <c r="H7" s="1851" t="s">
        <v>28</v>
      </c>
      <c r="I7" s="1851" t="s">
        <v>835</v>
      </c>
    </row>
    <row customHeight="1" ht="11.25">
      <c r="A8" s="1851" t="s">
        <v>2295</v>
      </c>
      <c r="B8" s="1851" t="s">
        <v>16</v>
      </c>
      <c r="C8" s="1851" t="s">
        <v>2322</v>
      </c>
      <c r="D8" s="1851" t="s">
        <v>2323</v>
      </c>
      <c r="E8" s="1851" t="s">
        <v>2324</v>
      </c>
      <c r="F8" s="1851" t="s">
        <v>2325</v>
      </c>
      <c r="G8" s="1851" t="s">
        <v>28</v>
      </c>
      <c r="H8" s="1851" t="s">
        <v>28</v>
      </c>
      <c r="I8" s="1851" t="s">
        <v>835</v>
      </c>
    </row>
    <row customHeight="1" ht="11.25">
      <c r="A9" s="1851" t="s">
        <v>2295</v>
      </c>
      <c r="B9" s="1851" t="s">
        <v>16</v>
      </c>
      <c r="C9" s="1851" t="s">
        <v>2326</v>
      </c>
      <c r="D9" s="1851" t="s">
        <v>2327</v>
      </c>
      <c r="E9" s="1851" t="s">
        <v>2328</v>
      </c>
      <c r="F9" s="1851" t="s">
        <v>55</v>
      </c>
      <c r="G9" s="1851" t="s">
        <v>28</v>
      </c>
      <c r="H9" s="1851" t="s">
        <v>28</v>
      </c>
      <c r="I9" s="1851" t="s">
        <v>835</v>
      </c>
    </row>
    <row customHeight="1" ht="11.25">
      <c r="A10" s="1851" t="s">
        <v>2295</v>
      </c>
      <c r="B10" s="1851" t="s">
        <v>16</v>
      </c>
      <c r="C10" s="1851" t="s">
        <v>2329</v>
      </c>
      <c r="D10" s="1851" t="s">
        <v>2330</v>
      </c>
      <c r="E10" s="1851" t="s">
        <v>2331</v>
      </c>
      <c r="F10" s="1851" t="s">
        <v>55</v>
      </c>
      <c r="G10" s="1851" t="s">
        <v>2332</v>
      </c>
      <c r="H10" s="1851" t="s">
        <v>28</v>
      </c>
      <c r="I10" s="1851" t="s">
        <v>835</v>
      </c>
    </row>
    <row customHeight="1" ht="11.25">
      <c r="A11" s="1851" t="s">
        <v>2295</v>
      </c>
      <c r="B11" s="1851" t="s">
        <v>16</v>
      </c>
      <c r="C11" s="1851" t="s">
        <v>13</v>
      </c>
      <c r="D11" s="1851" t="s">
        <v>50</v>
      </c>
      <c r="E11" s="1851" t="s">
        <v>53</v>
      </c>
      <c r="F11" s="1851" t="s">
        <v>55</v>
      </c>
      <c r="G11" s="1851" t="s">
        <v>28</v>
      </c>
      <c r="H11" s="1851" t="s">
        <v>28</v>
      </c>
      <c r="I11" s="1851" t="s">
        <v>835</v>
      </c>
    </row>
    <row customHeight="1" ht="11.25">
      <c r="A12" s="1851" t="s">
        <v>2295</v>
      </c>
      <c r="B12" s="1851" t="s">
        <v>16</v>
      </c>
      <c r="C12" s="1851" t="s">
        <v>2333</v>
      </c>
      <c r="D12" s="1851" t="s">
        <v>2334</v>
      </c>
      <c r="E12" s="1851" t="s">
        <v>2335</v>
      </c>
      <c r="F12" s="1851" t="s">
        <v>2336</v>
      </c>
      <c r="G12" s="1851" t="s">
        <v>28</v>
      </c>
      <c r="H12" s="1851" t="s">
        <v>28</v>
      </c>
      <c r="I12" s="1851" t="s">
        <v>835</v>
      </c>
    </row>
    <row customHeight="1" ht="11.25">
      <c r="A13" s="1851" t="s">
        <v>2295</v>
      </c>
      <c r="B13" s="1851" t="s">
        <v>16</v>
      </c>
      <c r="C13" s="1851" t="s">
        <v>2337</v>
      </c>
      <c r="D13" s="1851" t="s">
        <v>2338</v>
      </c>
      <c r="E13" s="1851" t="s">
        <v>2339</v>
      </c>
      <c r="F13" s="1851" t="s">
        <v>2340</v>
      </c>
      <c r="G13" s="1851" t="s">
        <v>2341</v>
      </c>
      <c r="H13" s="1851" t="s">
        <v>28</v>
      </c>
      <c r="I13" s="1851" t="s">
        <v>835</v>
      </c>
    </row>
    <row customHeight="1" ht="11.25">
      <c r="A14" s="1851" t="s">
        <v>2295</v>
      </c>
      <c r="B14" s="1851" t="s">
        <v>16</v>
      </c>
      <c r="C14" s="1851" t="s">
        <v>2342</v>
      </c>
      <c r="D14" s="1851" t="s">
        <v>2343</v>
      </c>
      <c r="E14" s="1851" t="s">
        <v>2344</v>
      </c>
      <c r="F14" s="1851" t="s">
        <v>2345</v>
      </c>
      <c r="G14" s="1851" t="s">
        <v>28</v>
      </c>
      <c r="H14" s="1851" t="s">
        <v>28</v>
      </c>
      <c r="I14" s="1851" t="s">
        <v>835</v>
      </c>
    </row>
    <row customHeight="1" ht="11.25">
      <c r="A15" s="1851" t="s">
        <v>2295</v>
      </c>
      <c r="B15" s="1851" t="s">
        <v>16</v>
      </c>
      <c r="C15" s="1851" t="s">
        <v>2346</v>
      </c>
      <c r="D15" s="1851" t="s">
        <v>2347</v>
      </c>
      <c r="E15" s="1851" t="s">
        <v>2348</v>
      </c>
      <c r="F15" s="1851" t="s">
        <v>2349</v>
      </c>
      <c r="G15" s="1851" t="s">
        <v>2350</v>
      </c>
      <c r="H15" s="1851" t="s">
        <v>28</v>
      </c>
      <c r="I15" s="1851" t="s">
        <v>835</v>
      </c>
    </row>
    <row customHeight="1" ht="11.25">
      <c r="A16" s="1851" t="s">
        <v>2295</v>
      </c>
      <c r="B16" s="1851" t="s">
        <v>16</v>
      </c>
      <c r="C16" s="1851" t="s">
        <v>2351</v>
      </c>
      <c r="D16" s="1851" t="s">
        <v>2352</v>
      </c>
      <c r="E16" s="1851" t="s">
        <v>2353</v>
      </c>
      <c r="F16" s="1851" t="s">
        <v>2354</v>
      </c>
      <c r="G16" s="1851" t="s">
        <v>28</v>
      </c>
      <c r="H16" s="1851" t="s">
        <v>28</v>
      </c>
      <c r="I16" s="1851" t="s">
        <v>835</v>
      </c>
    </row>
    <row customHeight="1" ht="11.25">
      <c r="A17" s="1851" t="s">
        <v>2295</v>
      </c>
      <c r="B17" s="1851" t="s">
        <v>16</v>
      </c>
      <c r="C17" s="1851" t="s">
        <v>2355</v>
      </c>
      <c r="D17" s="1851" t="s">
        <v>2356</v>
      </c>
      <c r="E17" s="1851" t="s">
        <v>2357</v>
      </c>
      <c r="F17" s="1851" t="s">
        <v>55</v>
      </c>
      <c r="G17" s="1851" t="s">
        <v>2358</v>
      </c>
      <c r="H17" s="1851" t="s">
        <v>28</v>
      </c>
      <c r="I17" s="1851" t="s">
        <v>835</v>
      </c>
    </row>
    <row customHeight="1" ht="11.25">
      <c r="A18" s="1851" t="s">
        <v>2295</v>
      </c>
      <c r="B18" s="1851" t="s">
        <v>16</v>
      </c>
      <c r="C18" s="1851" t="s">
        <v>2359</v>
      </c>
      <c r="D18" s="1851" t="s">
        <v>2360</v>
      </c>
      <c r="E18" s="1851" t="s">
        <v>2361</v>
      </c>
      <c r="F18" s="1851" t="s">
        <v>2362</v>
      </c>
      <c r="G18" s="1851" t="s">
        <v>28</v>
      </c>
      <c r="H18" s="1851" t="s">
        <v>28</v>
      </c>
      <c r="I18" s="1851" t="s">
        <v>835</v>
      </c>
    </row>
    <row customHeight="1" ht="11.25">
      <c r="A19" s="1851" t="s">
        <v>2295</v>
      </c>
      <c r="B19" s="1851" t="s">
        <v>16</v>
      </c>
      <c r="C19" s="1851" t="s">
        <v>2363</v>
      </c>
      <c r="D19" s="1851" t="s">
        <v>2364</v>
      </c>
      <c r="E19" s="1851" t="s">
        <v>2365</v>
      </c>
      <c r="F19" s="1851" t="s">
        <v>55</v>
      </c>
      <c r="G19" s="1851" t="s">
        <v>28</v>
      </c>
      <c r="H19" s="1851" t="s">
        <v>28</v>
      </c>
      <c r="I19" s="1851" t="s">
        <v>835</v>
      </c>
    </row>
    <row customHeight="1" ht="11.25">
      <c r="A20" s="1851" t="s">
        <v>2295</v>
      </c>
      <c r="B20" s="1851" t="s">
        <v>16</v>
      </c>
      <c r="C20" s="1851" t="s">
        <v>2366</v>
      </c>
      <c r="D20" s="1851" t="s">
        <v>2367</v>
      </c>
      <c r="E20" s="1851" t="s">
        <v>2368</v>
      </c>
      <c r="F20" s="1851" t="s">
        <v>2369</v>
      </c>
      <c r="G20" s="1851" t="s">
        <v>28</v>
      </c>
      <c r="H20" s="1851" t="s">
        <v>28</v>
      </c>
      <c r="I20" s="1851" t="s">
        <v>835</v>
      </c>
    </row>
    <row customHeight="1" ht="11.25">
      <c r="A21" s="1851" t="s">
        <v>2295</v>
      </c>
      <c r="B21" s="1851" t="s">
        <v>16</v>
      </c>
      <c r="C21" s="1851" t="s">
        <v>2370</v>
      </c>
      <c r="D21" s="1851" t="s">
        <v>2371</v>
      </c>
      <c r="E21" s="1851" t="s">
        <v>2372</v>
      </c>
      <c r="F21" s="1851" t="s">
        <v>55</v>
      </c>
      <c r="G21" s="1851" t="s">
        <v>2373</v>
      </c>
      <c r="H21" s="1851" t="s">
        <v>28</v>
      </c>
      <c r="I21" s="1851" t="s">
        <v>835</v>
      </c>
    </row>
    <row customHeight="1" ht="11.25">
      <c r="A22" s="1851" t="s">
        <v>2295</v>
      </c>
      <c r="B22" s="1851" t="s">
        <v>16</v>
      </c>
      <c r="C22" s="1851" t="s">
        <v>2374</v>
      </c>
      <c r="D22" s="1851" t="s">
        <v>2375</v>
      </c>
      <c r="E22" s="1851" t="s">
        <v>2376</v>
      </c>
      <c r="F22" s="1851" t="s">
        <v>2377</v>
      </c>
      <c r="G22" s="1851" t="s">
        <v>28</v>
      </c>
      <c r="H22" s="1851" t="s">
        <v>28</v>
      </c>
      <c r="I22" s="1851" t="s">
        <v>835</v>
      </c>
    </row>
    <row customHeight="1" ht="11.25">
      <c r="A23" s="1851" t="s">
        <v>2295</v>
      </c>
      <c r="B23" s="1851" t="s">
        <v>16</v>
      </c>
      <c r="C23" s="1851" t="s">
        <v>28</v>
      </c>
      <c r="D23" s="1851" t="s">
        <v>2378</v>
      </c>
      <c r="E23" s="1851" t="s">
        <v>2379</v>
      </c>
      <c r="F23" s="1851" t="s">
        <v>55</v>
      </c>
      <c r="G23" s="1851" t="s">
        <v>28</v>
      </c>
      <c r="H23" s="1851" t="s">
        <v>28</v>
      </c>
      <c r="I23" s="1851" t="s">
        <v>835</v>
      </c>
    </row>
    <row customHeight="1" ht="11.25">
      <c r="A24" s="1851" t="s">
        <v>2295</v>
      </c>
      <c r="B24" s="1851" t="s">
        <v>16</v>
      </c>
      <c r="C24" s="1851" t="s">
        <v>2380</v>
      </c>
      <c r="D24" s="1851" t="s">
        <v>2381</v>
      </c>
      <c r="E24" s="1851" t="s">
        <v>2382</v>
      </c>
      <c r="F24" s="1851" t="s">
        <v>2383</v>
      </c>
      <c r="G24" s="1851" t="s">
        <v>28</v>
      </c>
      <c r="H24" s="1851" t="s">
        <v>28</v>
      </c>
      <c r="I24" s="1851" t="s">
        <v>835</v>
      </c>
    </row>
    <row customHeight="1" ht="11.25">
      <c r="A25" s="1851" t="s">
        <v>2295</v>
      </c>
      <c r="B25" s="1851" t="s">
        <v>16</v>
      </c>
      <c r="C25" s="1851" t="s">
        <v>2384</v>
      </c>
      <c r="D25" s="1851" t="s">
        <v>2385</v>
      </c>
      <c r="E25" s="1851" t="s">
        <v>2386</v>
      </c>
      <c r="F25" s="1851" t="s">
        <v>2307</v>
      </c>
      <c r="G25" s="1851" t="s">
        <v>28</v>
      </c>
      <c r="H25" s="1851" t="s">
        <v>2387</v>
      </c>
      <c r="I25" s="1851" t="s">
        <v>835</v>
      </c>
    </row>
    <row customHeight="1" ht="11.25">
      <c r="A26" s="1851" t="s">
        <v>2295</v>
      </c>
      <c r="B26" s="1851" t="s">
        <v>16</v>
      </c>
      <c r="C26" s="1851" t="s">
        <v>2388</v>
      </c>
      <c r="D26" s="1851" t="s">
        <v>2389</v>
      </c>
      <c r="E26" s="1851" t="s">
        <v>2390</v>
      </c>
      <c r="F26" s="1851" t="s">
        <v>2383</v>
      </c>
      <c r="G26" s="1851" t="s">
        <v>2391</v>
      </c>
      <c r="H26" s="1851" t="s">
        <v>28</v>
      </c>
      <c r="I26" s="1851" t="s">
        <v>835</v>
      </c>
    </row>
    <row customHeight="1" ht="11.25">
      <c r="A27" s="1851" t="s">
        <v>2295</v>
      </c>
      <c r="B27" s="1851" t="s">
        <v>16</v>
      </c>
      <c r="C27" s="1851" t="s">
        <v>2392</v>
      </c>
      <c r="D27" s="1851" t="s">
        <v>2393</v>
      </c>
      <c r="E27" s="1851" t="s">
        <v>2394</v>
      </c>
      <c r="F27" s="1851" t="s">
        <v>2383</v>
      </c>
      <c r="G27" s="1851" t="s">
        <v>2395</v>
      </c>
      <c r="H27" s="1851" t="s">
        <v>2396</v>
      </c>
      <c r="I27" s="1851" t="s">
        <v>835</v>
      </c>
    </row>
    <row customHeight="1" ht="11.25">
      <c r="A28" s="1851" t="s">
        <v>2295</v>
      </c>
      <c r="B28" s="1851" t="s">
        <v>16</v>
      </c>
      <c r="C28" s="1851" t="s">
        <v>2397</v>
      </c>
      <c r="D28" s="1851" t="s">
        <v>2398</v>
      </c>
      <c r="E28" s="1851" t="s">
        <v>2399</v>
      </c>
      <c r="F28" s="1851" t="s">
        <v>2400</v>
      </c>
      <c r="G28" s="1851" t="s">
        <v>2401</v>
      </c>
      <c r="H28" s="1851" t="s">
        <v>28</v>
      </c>
      <c r="I28" s="1851" t="s">
        <v>835</v>
      </c>
    </row>
    <row customHeight="1" ht="11.25">
      <c r="A29" s="1851" t="s">
        <v>2295</v>
      </c>
      <c r="B29" s="1851" t="s">
        <v>16</v>
      </c>
      <c r="C29" s="1851" t="s">
        <v>2402</v>
      </c>
      <c r="D29" s="1851" t="s">
        <v>2403</v>
      </c>
      <c r="E29" s="1851" t="s">
        <v>2404</v>
      </c>
      <c r="F29" s="1851" t="s">
        <v>2340</v>
      </c>
      <c r="G29" s="1851" t="s">
        <v>28</v>
      </c>
      <c r="H29" s="1851" t="s">
        <v>28</v>
      </c>
      <c r="I29" s="1851" t="s">
        <v>835</v>
      </c>
    </row>
    <row customHeight="1" ht="11.25">
      <c r="A30" s="1851" t="s">
        <v>2295</v>
      </c>
      <c r="B30" s="1851" t="s">
        <v>16</v>
      </c>
      <c r="C30" s="1851" t="s">
        <v>2405</v>
      </c>
      <c r="D30" s="1851" t="s">
        <v>2406</v>
      </c>
      <c r="E30" s="1851" t="s">
        <v>2407</v>
      </c>
      <c r="F30" s="1851" t="s">
        <v>2408</v>
      </c>
      <c r="G30" s="1851" t="s">
        <v>28</v>
      </c>
      <c r="H30" s="1851" t="s">
        <v>28</v>
      </c>
      <c r="I30" s="1851" t="s">
        <v>835</v>
      </c>
    </row>
    <row customHeight="1" ht="11.25">
      <c r="A31" s="1851" t="s">
        <v>2295</v>
      </c>
      <c r="B31" s="1851" t="s">
        <v>16</v>
      </c>
      <c r="C31" s="1851" t="s">
        <v>2409</v>
      </c>
      <c r="D31" s="1851" t="s">
        <v>2410</v>
      </c>
      <c r="E31" s="1851" t="s">
        <v>2411</v>
      </c>
      <c r="F31" s="1851" t="s">
        <v>2316</v>
      </c>
      <c r="G31" s="1851" t="s">
        <v>28</v>
      </c>
      <c r="H31" s="1851" t="s">
        <v>28</v>
      </c>
      <c r="I31" s="1851" t="s">
        <v>835</v>
      </c>
    </row>
    <row customHeight="1" ht="11.25">
      <c r="A32" s="1851" t="s">
        <v>2295</v>
      </c>
      <c r="B32" s="1851" t="s">
        <v>16</v>
      </c>
      <c r="C32" s="1851" t="s">
        <v>2412</v>
      </c>
      <c r="D32" s="1851" t="s">
        <v>2413</v>
      </c>
      <c r="E32" s="1851" t="s">
        <v>2414</v>
      </c>
      <c r="F32" s="1851" t="s">
        <v>2307</v>
      </c>
      <c r="G32" s="1851" t="s">
        <v>28</v>
      </c>
      <c r="H32" s="1851" t="s">
        <v>28</v>
      </c>
      <c r="I32" s="1851" t="s">
        <v>835</v>
      </c>
    </row>
    <row customHeight="1" ht="11.25">
      <c r="A33" s="1851" t="s">
        <v>2295</v>
      </c>
      <c r="B33" s="1851" t="s">
        <v>16</v>
      </c>
      <c r="C33" s="1851" t="s">
        <v>2415</v>
      </c>
      <c r="D33" s="1851" t="s">
        <v>2416</v>
      </c>
      <c r="E33" s="1851" t="s">
        <v>2417</v>
      </c>
      <c r="F33" s="1851" t="s">
        <v>55</v>
      </c>
      <c r="G33" s="1851" t="s">
        <v>28</v>
      </c>
      <c r="H33" s="1851" t="s">
        <v>28</v>
      </c>
      <c r="I33" s="1851" t="s">
        <v>835</v>
      </c>
    </row>
    <row customHeight="1" ht="11.25">
      <c r="A34" s="1851" t="s">
        <v>2295</v>
      </c>
      <c r="B34" s="1851" t="s">
        <v>16</v>
      </c>
      <c r="C34" s="1851" t="s">
        <v>2418</v>
      </c>
      <c r="D34" s="1851" t="s">
        <v>2419</v>
      </c>
      <c r="E34" s="1851" t="s">
        <v>2420</v>
      </c>
      <c r="F34" s="1851" t="s">
        <v>2400</v>
      </c>
      <c r="G34" s="1851" t="s">
        <v>28</v>
      </c>
      <c r="H34" s="1851" t="s">
        <v>28</v>
      </c>
      <c r="I34" s="1851" t="s">
        <v>835</v>
      </c>
    </row>
    <row customHeight="1" ht="11.25">
      <c r="A35" s="1851" t="s">
        <v>2295</v>
      </c>
      <c r="B35" s="1851" t="s">
        <v>16</v>
      </c>
      <c r="C35" s="1851" t="s">
        <v>2421</v>
      </c>
      <c r="D35" s="1851" t="s">
        <v>2422</v>
      </c>
      <c r="E35" s="1851" t="s">
        <v>2423</v>
      </c>
      <c r="F35" s="1851" t="s">
        <v>2400</v>
      </c>
      <c r="G35" s="1851" t="s">
        <v>2424</v>
      </c>
      <c r="H35" s="1851" t="s">
        <v>28</v>
      </c>
      <c r="I35" s="1851" t="s">
        <v>835</v>
      </c>
    </row>
    <row customHeight="1" ht="11.25">
      <c r="A36" s="1851" t="s">
        <v>2295</v>
      </c>
      <c r="B36" s="1851" t="s">
        <v>16</v>
      </c>
      <c r="C36" s="1851" t="s">
        <v>2425</v>
      </c>
      <c r="D36" s="1851" t="s">
        <v>2426</v>
      </c>
      <c r="E36" s="1851" t="s">
        <v>2427</v>
      </c>
      <c r="F36" s="1851" t="s">
        <v>2428</v>
      </c>
      <c r="G36" s="1851" t="s">
        <v>28</v>
      </c>
      <c r="H36" s="1851" t="s">
        <v>28</v>
      </c>
      <c r="I36" s="1851" t="s">
        <v>835</v>
      </c>
    </row>
    <row customHeight="1" ht="11.25">
      <c r="A37" s="1851" t="s">
        <v>2295</v>
      </c>
      <c r="B37" s="1851" t="s">
        <v>16</v>
      </c>
      <c r="C37" s="1851" t="s">
        <v>2429</v>
      </c>
      <c r="D37" s="1851" t="s">
        <v>2430</v>
      </c>
      <c r="E37" s="1851" t="s">
        <v>2431</v>
      </c>
      <c r="F37" s="1851" t="s">
        <v>2383</v>
      </c>
      <c r="G37" s="1851" t="s">
        <v>28</v>
      </c>
      <c r="H37" s="1851" t="s">
        <v>28</v>
      </c>
      <c r="I37" s="1851" t="s">
        <v>835</v>
      </c>
    </row>
    <row customHeight="1" ht="11.25">
      <c r="A38" s="1851" t="s">
        <v>2295</v>
      </c>
      <c r="B38" s="1851" t="s">
        <v>16</v>
      </c>
      <c r="C38" s="1851" t="s">
        <v>2432</v>
      </c>
      <c r="D38" s="1851" t="s">
        <v>2433</v>
      </c>
      <c r="E38" s="1851" t="s">
        <v>2434</v>
      </c>
      <c r="F38" s="1851" t="s">
        <v>2307</v>
      </c>
      <c r="G38" s="1851" t="s">
        <v>28</v>
      </c>
      <c r="H38" s="1851" t="s">
        <v>28</v>
      </c>
      <c r="I38" s="1851" t="s">
        <v>835</v>
      </c>
    </row>
    <row customHeight="1" ht="11.25">
      <c r="A39" s="1851" t="s">
        <v>2295</v>
      </c>
      <c r="B39" s="1851" t="s">
        <v>16</v>
      </c>
      <c r="C39" s="1851" t="s">
        <v>2435</v>
      </c>
      <c r="D39" s="1851" t="s">
        <v>2436</v>
      </c>
      <c r="E39" s="1851" t="s">
        <v>2437</v>
      </c>
      <c r="F39" s="1851" t="s">
        <v>2349</v>
      </c>
      <c r="G39" s="1851" t="s">
        <v>28</v>
      </c>
      <c r="H39" s="1851" t="s">
        <v>28</v>
      </c>
      <c r="I39" s="1851" t="s">
        <v>835</v>
      </c>
    </row>
    <row customHeight="1" ht="11.25">
      <c r="A40" s="1851" t="s">
        <v>2295</v>
      </c>
      <c r="B40" s="1851" t="s">
        <v>16</v>
      </c>
      <c r="C40" s="1851" t="s">
        <v>2438</v>
      </c>
      <c r="D40" s="1851" t="s">
        <v>2439</v>
      </c>
      <c r="E40" s="1851" t="s">
        <v>2440</v>
      </c>
      <c r="F40" s="1851" t="s">
        <v>2441</v>
      </c>
      <c r="G40" s="1851" t="s">
        <v>28</v>
      </c>
      <c r="H40" s="1851" t="s">
        <v>28</v>
      </c>
      <c r="I40" s="1851" t="s">
        <v>835</v>
      </c>
    </row>
    <row customHeight="1" ht="11.25">
      <c r="A41" s="1851" t="s">
        <v>2295</v>
      </c>
      <c r="B41" s="1851" t="s">
        <v>16</v>
      </c>
      <c r="C41" s="1851" t="s">
        <v>2442</v>
      </c>
      <c r="D41" s="1851" t="s">
        <v>2443</v>
      </c>
      <c r="E41" s="1851" t="s">
        <v>2444</v>
      </c>
      <c r="F41" s="1851" t="s">
        <v>2307</v>
      </c>
      <c r="G41" s="1851" t="s">
        <v>2445</v>
      </c>
      <c r="H41" s="1851" t="s">
        <v>28</v>
      </c>
      <c r="I41" s="1851" t="s">
        <v>835</v>
      </c>
    </row>
    <row customHeight="1" ht="11.25">
      <c r="A42" s="1851" t="s">
        <v>2295</v>
      </c>
      <c r="B42" s="1851" t="s">
        <v>16</v>
      </c>
      <c r="C42" s="1851" t="s">
        <v>2446</v>
      </c>
      <c r="D42" s="1851" t="s">
        <v>2447</v>
      </c>
      <c r="E42" s="1851" t="s">
        <v>2448</v>
      </c>
      <c r="F42" s="1851" t="s">
        <v>2400</v>
      </c>
      <c r="G42" s="1851" t="s">
        <v>2449</v>
      </c>
      <c r="H42" s="1851" t="s">
        <v>28</v>
      </c>
      <c r="I42" s="1851" t="s">
        <v>835</v>
      </c>
    </row>
    <row customHeight="1" ht="11.25">
      <c r="A43" s="1851" t="s">
        <v>2295</v>
      </c>
      <c r="B43" s="1851" t="s">
        <v>16</v>
      </c>
      <c r="C43" s="1851" t="s">
        <v>2450</v>
      </c>
      <c r="D43" s="1851" t="s">
        <v>2451</v>
      </c>
      <c r="E43" s="1851" t="s">
        <v>2452</v>
      </c>
      <c r="F43" s="1851" t="s">
        <v>2307</v>
      </c>
      <c r="G43" s="1851" t="s">
        <v>28</v>
      </c>
      <c r="H43" s="1851" t="s">
        <v>28</v>
      </c>
      <c r="I43" s="1851" t="s">
        <v>835</v>
      </c>
    </row>
    <row customHeight="1" ht="11.25">
      <c r="A44" s="1851" t="s">
        <v>2295</v>
      </c>
      <c r="B44" s="1851" t="s">
        <v>16</v>
      </c>
      <c r="C44" s="1851" t="s">
        <v>2453</v>
      </c>
      <c r="D44" s="1851" t="s">
        <v>2454</v>
      </c>
      <c r="E44" s="1851" t="s">
        <v>2455</v>
      </c>
      <c r="F44" s="1851" t="s">
        <v>2456</v>
      </c>
      <c r="G44" s="1851" t="s">
        <v>2457</v>
      </c>
      <c r="H44" s="1851" t="s">
        <v>28</v>
      </c>
      <c r="I44" s="1851" t="s">
        <v>835</v>
      </c>
    </row>
    <row customHeight="1" ht="11.25">
      <c r="A45" s="1851" t="s">
        <v>2295</v>
      </c>
      <c r="B45" s="1851" t="s">
        <v>16</v>
      </c>
      <c r="C45" s="1851" t="s">
        <v>2458</v>
      </c>
      <c r="D45" s="1851" t="s">
        <v>2459</v>
      </c>
      <c r="E45" s="1851" t="s">
        <v>2460</v>
      </c>
      <c r="F45" s="1851" t="s">
        <v>2461</v>
      </c>
      <c r="G45" s="1851" t="s">
        <v>2462</v>
      </c>
      <c r="H45" s="1851" t="s">
        <v>28</v>
      </c>
      <c r="I45" s="1851" t="s">
        <v>835</v>
      </c>
    </row>
    <row customHeight="1" ht="11.25">
      <c r="A46" s="1851" t="s">
        <v>2295</v>
      </c>
      <c r="B46" s="1851" t="s">
        <v>16</v>
      </c>
      <c r="C46" s="1851" t="s">
        <v>2463</v>
      </c>
      <c r="D46" s="1851" t="s">
        <v>2464</v>
      </c>
      <c r="E46" s="1851" t="s">
        <v>2465</v>
      </c>
      <c r="F46" s="1851" t="s">
        <v>2466</v>
      </c>
      <c r="G46" s="1851" t="s">
        <v>28</v>
      </c>
      <c r="H46" s="1851" t="s">
        <v>28</v>
      </c>
      <c r="I46" s="1851" t="s">
        <v>835</v>
      </c>
    </row>
    <row customHeight="1" ht="11.25">
      <c r="A47" s="1851" t="s">
        <v>2295</v>
      </c>
      <c r="B47" s="1851" t="s">
        <v>16</v>
      </c>
      <c r="C47" s="1851" t="s">
        <v>2467</v>
      </c>
      <c r="D47" s="1851" t="s">
        <v>2468</v>
      </c>
      <c r="E47" s="1851" t="s">
        <v>2469</v>
      </c>
      <c r="F47" s="1851" t="s">
        <v>2307</v>
      </c>
      <c r="G47" s="1851" t="s">
        <v>28</v>
      </c>
      <c r="H47" s="1851" t="s">
        <v>28</v>
      </c>
      <c r="I47" s="1851" t="s">
        <v>835</v>
      </c>
    </row>
    <row customHeight="1" ht="11.25">
      <c r="A48" s="1851" t="s">
        <v>2295</v>
      </c>
      <c r="B48" s="1851" t="s">
        <v>16</v>
      </c>
      <c r="C48" s="1851" t="s">
        <v>2470</v>
      </c>
      <c r="D48" s="1851" t="s">
        <v>2471</v>
      </c>
      <c r="E48" s="1851" t="s">
        <v>2472</v>
      </c>
      <c r="F48" s="1851" t="s">
        <v>2473</v>
      </c>
      <c r="G48" s="1851" t="s">
        <v>2474</v>
      </c>
      <c r="H48" s="1851" t="s">
        <v>28</v>
      </c>
      <c r="I48" s="1851" t="s">
        <v>835</v>
      </c>
    </row>
    <row customHeight="1" ht="11.25">
      <c r="A49" s="1851" t="s">
        <v>2295</v>
      </c>
      <c r="B49" s="1851" t="s">
        <v>16</v>
      </c>
      <c r="C49" s="1851" t="s">
        <v>2475</v>
      </c>
      <c r="D49" s="1851" t="s">
        <v>2476</v>
      </c>
      <c r="E49" s="1851" t="s">
        <v>2477</v>
      </c>
      <c r="F49" s="1851" t="s">
        <v>2307</v>
      </c>
      <c r="G49" s="1851" t="s">
        <v>28</v>
      </c>
      <c r="H49" s="1851" t="s">
        <v>28</v>
      </c>
      <c r="I49" s="1851" t="s">
        <v>835</v>
      </c>
    </row>
    <row customHeight="1" ht="11.25">
      <c r="A50" s="1851" t="s">
        <v>2295</v>
      </c>
      <c r="B50" s="1851" t="s">
        <v>16</v>
      </c>
      <c r="C50" s="1851" t="s">
        <v>2478</v>
      </c>
      <c r="D50" s="1851" t="s">
        <v>2479</v>
      </c>
      <c r="E50" s="1851" t="s">
        <v>2480</v>
      </c>
      <c r="F50" s="1851" t="s">
        <v>2481</v>
      </c>
      <c r="G50" s="1851" t="s">
        <v>2482</v>
      </c>
      <c r="H50" s="1851" t="s">
        <v>28</v>
      </c>
      <c r="I50" s="1851" t="s">
        <v>835</v>
      </c>
    </row>
    <row customHeight="1" ht="11.25">
      <c r="A51" s="1851" t="s">
        <v>2295</v>
      </c>
      <c r="B51" s="1851" t="s">
        <v>16</v>
      </c>
      <c r="C51" s="1851" t="s">
        <v>2483</v>
      </c>
      <c r="D51" s="1851" t="s">
        <v>2484</v>
      </c>
      <c r="E51" s="1851" t="s">
        <v>2485</v>
      </c>
      <c r="F51" s="1851" t="s">
        <v>2400</v>
      </c>
      <c r="G51" s="1851" t="s">
        <v>28</v>
      </c>
      <c r="H51" s="1851" t="s">
        <v>28</v>
      </c>
      <c r="I51" s="1851" t="s">
        <v>835</v>
      </c>
    </row>
    <row customHeight="1" ht="11.25">
      <c r="A52" s="1851" t="s">
        <v>2295</v>
      </c>
      <c r="B52" s="1851" t="s">
        <v>16</v>
      </c>
      <c r="C52" s="1851" t="s">
        <v>2486</v>
      </c>
      <c r="D52" s="1851" t="s">
        <v>2487</v>
      </c>
      <c r="E52" s="1851" t="s">
        <v>2488</v>
      </c>
      <c r="F52" s="1851" t="s">
        <v>2369</v>
      </c>
      <c r="G52" s="1851" t="s">
        <v>28</v>
      </c>
      <c r="H52" s="1851" t="s">
        <v>28</v>
      </c>
      <c r="I52" s="1851" t="s">
        <v>835</v>
      </c>
    </row>
    <row customHeight="1" ht="11.25">
      <c r="A53" s="1851" t="s">
        <v>2295</v>
      </c>
      <c r="B53" s="1851" t="s">
        <v>16</v>
      </c>
      <c r="C53" s="1851" t="s">
        <v>2489</v>
      </c>
      <c r="D53" s="1851" t="s">
        <v>2490</v>
      </c>
      <c r="E53" s="1851" t="s">
        <v>2491</v>
      </c>
      <c r="F53" s="1851" t="s">
        <v>2400</v>
      </c>
      <c r="G53" s="1851" t="s">
        <v>2492</v>
      </c>
      <c r="H53" s="1851" t="s">
        <v>28</v>
      </c>
      <c r="I53" s="1851" t="s">
        <v>835</v>
      </c>
    </row>
    <row customHeight="1" ht="11.25">
      <c r="A54" s="1851" t="s">
        <v>2295</v>
      </c>
      <c r="B54" s="1851" t="s">
        <v>16</v>
      </c>
      <c r="C54" s="1851" t="s">
        <v>2493</v>
      </c>
      <c r="D54" s="1851" t="s">
        <v>2494</v>
      </c>
      <c r="E54" s="1851" t="s">
        <v>2495</v>
      </c>
      <c r="F54" s="1851" t="s">
        <v>2316</v>
      </c>
      <c r="G54" s="1851" t="s">
        <v>2496</v>
      </c>
      <c r="H54" s="1851" t="s">
        <v>28</v>
      </c>
      <c r="I54" s="1851" t="s">
        <v>835</v>
      </c>
    </row>
    <row customHeight="1" ht="11.25">
      <c r="A55" s="1851" t="s">
        <v>2295</v>
      </c>
      <c r="B55" s="1851" t="s">
        <v>16</v>
      </c>
      <c r="C55" s="1851" t="s">
        <v>2497</v>
      </c>
      <c r="D55" s="1851" t="s">
        <v>2498</v>
      </c>
      <c r="E55" s="1851" t="s">
        <v>2499</v>
      </c>
      <c r="F55" s="1851" t="s">
        <v>2500</v>
      </c>
      <c r="G55" s="1851" t="s">
        <v>28</v>
      </c>
      <c r="H55" s="1851" t="s">
        <v>28</v>
      </c>
      <c r="I55" s="1851" t="s">
        <v>835</v>
      </c>
    </row>
    <row customHeight="1" ht="11.25">
      <c r="A56" s="1851" t="s">
        <v>2295</v>
      </c>
      <c r="B56" s="1851" t="s">
        <v>16</v>
      </c>
      <c r="C56" s="1851" t="s">
        <v>2501</v>
      </c>
      <c r="D56" s="1851" t="s">
        <v>2502</v>
      </c>
      <c r="E56" s="1851" t="s">
        <v>2503</v>
      </c>
      <c r="F56" s="1851" t="s">
        <v>2504</v>
      </c>
      <c r="G56" s="1851" t="s">
        <v>2505</v>
      </c>
      <c r="H56" s="1851" t="s">
        <v>28</v>
      </c>
      <c r="I56" s="1851" t="s">
        <v>835</v>
      </c>
    </row>
    <row customHeight="1" ht="11.25">
      <c r="A57" s="1851" t="s">
        <v>2295</v>
      </c>
      <c r="B57" s="1851" t="s">
        <v>16</v>
      </c>
      <c r="C57" s="1851" t="s">
        <v>2506</v>
      </c>
      <c r="D57" s="1851" t="s">
        <v>2507</v>
      </c>
      <c r="E57" s="1851" t="s">
        <v>2508</v>
      </c>
      <c r="F57" s="1851" t="s">
        <v>2481</v>
      </c>
      <c r="G57" s="1851" t="s">
        <v>28</v>
      </c>
      <c r="H57" s="1851" t="s">
        <v>28</v>
      </c>
      <c r="I57" s="1851" t="s">
        <v>835</v>
      </c>
    </row>
    <row customHeight="1" ht="11.25">
      <c r="A58" s="1851" t="s">
        <v>2295</v>
      </c>
      <c r="B58" s="1851" t="s">
        <v>16</v>
      </c>
      <c r="C58" s="1851" t="s">
        <v>2509</v>
      </c>
      <c r="D58" s="1851" t="s">
        <v>2510</v>
      </c>
      <c r="E58" s="1851" t="s">
        <v>2511</v>
      </c>
      <c r="F58" s="1851" t="s">
        <v>2340</v>
      </c>
      <c r="G58" s="1851" t="s">
        <v>28</v>
      </c>
      <c r="H58" s="1851" t="s">
        <v>28</v>
      </c>
      <c r="I58" s="1851" t="s">
        <v>835</v>
      </c>
    </row>
    <row customHeight="1" ht="11.25">
      <c r="A59" s="1851" t="s">
        <v>2295</v>
      </c>
      <c r="B59" s="1851" t="s">
        <v>16</v>
      </c>
      <c r="C59" s="1851" t="s">
        <v>2512</v>
      </c>
      <c r="D59" s="1851" t="s">
        <v>2513</v>
      </c>
      <c r="E59" s="1851" t="s">
        <v>2514</v>
      </c>
      <c r="F59" s="1851" t="s">
        <v>2400</v>
      </c>
      <c r="G59" s="1851" t="s">
        <v>28</v>
      </c>
      <c r="H59" s="1851" t="s">
        <v>28</v>
      </c>
      <c r="I59" s="1851" t="s">
        <v>835</v>
      </c>
    </row>
    <row customHeight="1" ht="11.25">
      <c r="A60" s="1851" t="s">
        <v>2295</v>
      </c>
      <c r="B60" s="1851" t="s">
        <v>16</v>
      </c>
      <c r="C60" s="1851" t="s">
        <v>2515</v>
      </c>
      <c r="D60" s="1851" t="s">
        <v>2516</v>
      </c>
      <c r="E60" s="1851" t="s">
        <v>2517</v>
      </c>
      <c r="F60" s="1851" t="s">
        <v>2518</v>
      </c>
      <c r="G60" s="1851" t="s">
        <v>2519</v>
      </c>
      <c r="H60" s="1851" t="s">
        <v>28</v>
      </c>
      <c r="I60" s="1851" t="s">
        <v>835</v>
      </c>
    </row>
    <row customHeight="1" ht="11.25">
      <c r="A61" s="1851" t="s">
        <v>2295</v>
      </c>
      <c r="B61" s="1851" t="s">
        <v>16</v>
      </c>
      <c r="C61" s="1851" t="s">
        <v>2520</v>
      </c>
      <c r="D61" s="1851" t="s">
        <v>2521</v>
      </c>
      <c r="E61" s="1851" t="s">
        <v>2460</v>
      </c>
      <c r="F61" s="1851" t="s">
        <v>2522</v>
      </c>
      <c r="G61" s="1851" t="s">
        <v>28</v>
      </c>
      <c r="H61" s="1851" t="s">
        <v>28</v>
      </c>
      <c r="I61" s="1851" t="s">
        <v>835</v>
      </c>
    </row>
    <row customHeight="1" ht="11.25">
      <c r="A62" s="1851" t="s">
        <v>2295</v>
      </c>
      <c r="B62" s="1851" t="s">
        <v>16</v>
      </c>
      <c r="C62" s="1851" t="s">
        <v>2523</v>
      </c>
      <c r="D62" s="1851" t="s">
        <v>2524</v>
      </c>
      <c r="E62" s="1851" t="s">
        <v>2525</v>
      </c>
      <c r="F62" s="1851" t="s">
        <v>55</v>
      </c>
      <c r="G62" s="1851" t="s">
        <v>28</v>
      </c>
      <c r="H62" s="1851" t="s">
        <v>28</v>
      </c>
      <c r="I62" s="1851" t="s">
        <v>835</v>
      </c>
    </row>
    <row customHeight="1" ht="11.25">
      <c r="A63" s="1851" t="s">
        <v>2295</v>
      </c>
      <c r="B63" s="1851" t="s">
        <v>16</v>
      </c>
      <c r="C63" s="1851" t="s">
        <v>2526</v>
      </c>
      <c r="D63" s="1851" t="s">
        <v>2527</v>
      </c>
      <c r="E63" s="1851" t="s">
        <v>2517</v>
      </c>
      <c r="F63" s="1851" t="s">
        <v>2528</v>
      </c>
      <c r="G63" s="1851" t="s">
        <v>2529</v>
      </c>
      <c r="H63" s="1851" t="s">
        <v>28</v>
      </c>
      <c r="I63" s="1851" t="s">
        <v>835</v>
      </c>
    </row>
    <row customHeight="1" ht="11.25">
      <c r="A64" s="1851" t="s">
        <v>2295</v>
      </c>
      <c r="B64" s="1851" t="s">
        <v>16</v>
      </c>
      <c r="C64" s="1851" t="s">
        <v>2530</v>
      </c>
      <c r="D64" s="1851" t="s">
        <v>2531</v>
      </c>
      <c r="E64" s="1851" t="s">
        <v>2532</v>
      </c>
      <c r="F64" s="1851" t="s">
        <v>2533</v>
      </c>
      <c r="G64" s="1851" t="s">
        <v>28</v>
      </c>
      <c r="H64" s="1851" t="s">
        <v>28</v>
      </c>
      <c r="I64" s="1851" t="s">
        <v>835</v>
      </c>
    </row>
    <row customHeight="1" ht="11.25">
      <c r="A65" s="1851" t="s">
        <v>2295</v>
      </c>
      <c r="B65" s="1851" t="s">
        <v>16</v>
      </c>
      <c r="C65" s="1851" t="s">
        <v>2534</v>
      </c>
      <c r="D65" s="1851" t="s">
        <v>2535</v>
      </c>
      <c r="E65" s="1851" t="s">
        <v>2536</v>
      </c>
      <c r="F65" s="1851" t="s">
        <v>2537</v>
      </c>
      <c r="G65" s="1851" t="s">
        <v>2538</v>
      </c>
      <c r="H65" s="1851" t="s">
        <v>28</v>
      </c>
      <c r="I65" s="1851" t="s">
        <v>835</v>
      </c>
    </row>
    <row customHeight="1" ht="11.25">
      <c r="A66" s="1851" t="s">
        <v>2295</v>
      </c>
      <c r="B66" s="1851" t="s">
        <v>16</v>
      </c>
      <c r="C66" s="1851" t="s">
        <v>2539</v>
      </c>
      <c r="D66" s="1851" t="s">
        <v>2540</v>
      </c>
      <c r="E66" s="1851" t="s">
        <v>2541</v>
      </c>
      <c r="F66" s="1851" t="s">
        <v>2307</v>
      </c>
      <c r="G66" s="1851" t="s">
        <v>28</v>
      </c>
      <c r="H66" s="1851" t="s">
        <v>28</v>
      </c>
      <c r="I66" s="1851" t="s">
        <v>835</v>
      </c>
    </row>
    <row customHeight="1" ht="11.25">
      <c r="A67" s="1851" t="s">
        <v>2295</v>
      </c>
      <c r="B67" s="1851" t="s">
        <v>16</v>
      </c>
      <c r="C67" s="1851" t="s">
        <v>2542</v>
      </c>
      <c r="D67" s="1851" t="s">
        <v>2543</v>
      </c>
      <c r="E67" s="1851" t="s">
        <v>2544</v>
      </c>
      <c r="F67" s="1851" t="s">
        <v>2466</v>
      </c>
      <c r="G67" s="1851" t="s">
        <v>28</v>
      </c>
      <c r="H67" s="1851" t="s">
        <v>28</v>
      </c>
      <c r="I67" s="1851" t="s">
        <v>835</v>
      </c>
    </row>
    <row customHeight="1" ht="11.25">
      <c r="A68" s="1851" t="s">
        <v>2295</v>
      </c>
      <c r="B68" s="1851" t="s">
        <v>16</v>
      </c>
      <c r="C68" s="1851" t="s">
        <v>2296</v>
      </c>
      <c r="D68" s="1851" t="s">
        <v>2297</v>
      </c>
      <c r="E68" s="1851" t="s">
        <v>2298</v>
      </c>
      <c r="F68" s="1851" t="s">
        <v>2299</v>
      </c>
      <c r="G68" s="1851" t="s">
        <v>2300</v>
      </c>
      <c r="H68" s="1851" t="s">
        <v>28</v>
      </c>
      <c r="I68" s="1851" t="s">
        <v>921</v>
      </c>
    </row>
    <row customHeight="1" ht="11.25">
      <c r="A69" s="1851" t="s">
        <v>2295</v>
      </c>
      <c r="B69" s="1851" t="s">
        <v>16</v>
      </c>
      <c r="C69" s="1851" t="s">
        <v>2301</v>
      </c>
      <c r="D69" s="1851" t="s">
        <v>2297</v>
      </c>
      <c r="E69" s="1851" t="s">
        <v>2298</v>
      </c>
      <c r="F69" s="1851" t="s">
        <v>2302</v>
      </c>
      <c r="G69" s="1851" t="s">
        <v>2303</v>
      </c>
      <c r="H69" s="1851" t="s">
        <v>28</v>
      </c>
      <c r="I69" s="1851" t="s">
        <v>921</v>
      </c>
    </row>
    <row customHeight="1" ht="11.25">
      <c r="A70" s="1851" t="s">
        <v>2295</v>
      </c>
      <c r="B70" s="1851" t="s">
        <v>16</v>
      </c>
      <c r="C70" s="1851" t="s">
        <v>2313</v>
      </c>
      <c r="D70" s="1851" t="s">
        <v>2314</v>
      </c>
      <c r="E70" s="1851" t="s">
        <v>2315</v>
      </c>
      <c r="F70" s="1851" t="s">
        <v>2316</v>
      </c>
      <c r="G70" s="1851" t="s">
        <v>28</v>
      </c>
      <c r="H70" s="1851" t="s">
        <v>28</v>
      </c>
      <c r="I70" s="1851" t="s">
        <v>921</v>
      </c>
    </row>
    <row customHeight="1" ht="11.25">
      <c r="A71" s="1851" t="s">
        <v>2295</v>
      </c>
      <c r="B71" s="1851" t="s">
        <v>16</v>
      </c>
      <c r="C71" s="1851" t="s">
        <v>2317</v>
      </c>
      <c r="D71" s="1851" t="s">
        <v>2318</v>
      </c>
      <c r="E71" s="1851" t="s">
        <v>2319</v>
      </c>
      <c r="F71" s="1851" t="s">
        <v>2320</v>
      </c>
      <c r="G71" s="1851" t="s">
        <v>2321</v>
      </c>
      <c r="H71" s="1851" t="s">
        <v>28</v>
      </c>
      <c r="I71" s="1851" t="s">
        <v>921</v>
      </c>
    </row>
    <row customHeight="1" ht="11.25">
      <c r="A72" s="1851" t="s">
        <v>2295</v>
      </c>
      <c r="B72" s="1851" t="s">
        <v>16</v>
      </c>
      <c r="C72" s="1851" t="s">
        <v>2322</v>
      </c>
      <c r="D72" s="1851" t="s">
        <v>2323</v>
      </c>
      <c r="E72" s="1851" t="s">
        <v>2324</v>
      </c>
      <c r="F72" s="1851" t="s">
        <v>2325</v>
      </c>
      <c r="G72" s="1851" t="s">
        <v>28</v>
      </c>
      <c r="H72" s="1851" t="s">
        <v>28</v>
      </c>
      <c r="I72" s="1851" t="s">
        <v>921</v>
      </c>
    </row>
    <row customHeight="1" ht="11.25">
      <c r="A73" s="1851" t="s">
        <v>2295</v>
      </c>
      <c r="B73" s="1851" t="s">
        <v>16</v>
      </c>
      <c r="C73" s="1851" t="s">
        <v>2326</v>
      </c>
      <c r="D73" s="1851" t="s">
        <v>2327</v>
      </c>
      <c r="E73" s="1851" t="s">
        <v>2328</v>
      </c>
      <c r="F73" s="1851" t="s">
        <v>55</v>
      </c>
      <c r="G73" s="1851" t="s">
        <v>28</v>
      </c>
      <c r="H73" s="1851" t="s">
        <v>28</v>
      </c>
      <c r="I73" s="1851" t="s">
        <v>921</v>
      </c>
    </row>
    <row customHeight="1" ht="11.25">
      <c r="A74" s="1851" t="s">
        <v>2295</v>
      </c>
      <c r="B74" s="1851" t="s">
        <v>16</v>
      </c>
      <c r="C74" s="1851" t="s">
        <v>13</v>
      </c>
      <c r="D74" s="1851" t="s">
        <v>50</v>
      </c>
      <c r="E74" s="1851" t="s">
        <v>53</v>
      </c>
      <c r="F74" s="1851" t="s">
        <v>55</v>
      </c>
      <c r="G74" s="1851" t="s">
        <v>28</v>
      </c>
      <c r="H74" s="1851" t="s">
        <v>28</v>
      </c>
      <c r="I74" s="1851" t="s">
        <v>921</v>
      </c>
    </row>
    <row customHeight="1" ht="11.25">
      <c r="A75" s="1851" t="s">
        <v>2295</v>
      </c>
      <c r="B75" s="1851" t="s">
        <v>16</v>
      </c>
      <c r="C75" s="1851" t="s">
        <v>2337</v>
      </c>
      <c r="D75" s="1851" t="s">
        <v>2338</v>
      </c>
      <c r="E75" s="1851" t="s">
        <v>2339</v>
      </c>
      <c r="F75" s="1851" t="s">
        <v>2340</v>
      </c>
      <c r="G75" s="1851" t="s">
        <v>2341</v>
      </c>
      <c r="H75" s="1851" t="s">
        <v>28</v>
      </c>
      <c r="I75" s="1851" t="s">
        <v>921</v>
      </c>
    </row>
    <row customHeight="1" ht="11.25">
      <c r="A76" s="1851" t="s">
        <v>2295</v>
      </c>
      <c r="B76" s="1851" t="s">
        <v>16</v>
      </c>
      <c r="C76" s="1851" t="s">
        <v>2342</v>
      </c>
      <c r="D76" s="1851" t="s">
        <v>2343</v>
      </c>
      <c r="E76" s="1851" t="s">
        <v>2344</v>
      </c>
      <c r="F76" s="1851" t="s">
        <v>2345</v>
      </c>
      <c r="G76" s="1851" t="s">
        <v>28</v>
      </c>
      <c r="H76" s="1851" t="s">
        <v>28</v>
      </c>
      <c r="I76" s="1851" t="s">
        <v>921</v>
      </c>
    </row>
    <row customHeight="1" ht="11.25">
      <c r="A77" s="1851" t="s">
        <v>2295</v>
      </c>
      <c r="B77" s="1851" t="s">
        <v>16</v>
      </c>
      <c r="C77" s="1851" t="s">
        <v>2355</v>
      </c>
      <c r="D77" s="1851" t="s">
        <v>2356</v>
      </c>
      <c r="E77" s="1851" t="s">
        <v>2357</v>
      </c>
      <c r="F77" s="1851" t="s">
        <v>55</v>
      </c>
      <c r="G77" s="1851" t="s">
        <v>2358</v>
      </c>
      <c r="H77" s="1851" t="s">
        <v>28</v>
      </c>
      <c r="I77" s="1851" t="s">
        <v>921</v>
      </c>
    </row>
    <row customHeight="1" ht="11.25">
      <c r="A78" s="1851" t="s">
        <v>2295</v>
      </c>
      <c r="B78" s="1851" t="s">
        <v>16</v>
      </c>
      <c r="C78" s="1851" t="s">
        <v>2366</v>
      </c>
      <c r="D78" s="1851" t="s">
        <v>2367</v>
      </c>
      <c r="E78" s="1851" t="s">
        <v>2368</v>
      </c>
      <c r="F78" s="1851" t="s">
        <v>2369</v>
      </c>
      <c r="G78" s="1851" t="s">
        <v>28</v>
      </c>
      <c r="H78" s="1851" t="s">
        <v>28</v>
      </c>
      <c r="I78" s="1851" t="s">
        <v>921</v>
      </c>
    </row>
    <row customHeight="1" ht="11.25">
      <c r="A79" s="1851" t="s">
        <v>2295</v>
      </c>
      <c r="B79" s="1851" t="s">
        <v>16</v>
      </c>
      <c r="C79" s="1851" t="s">
        <v>2370</v>
      </c>
      <c r="D79" s="1851" t="s">
        <v>2371</v>
      </c>
      <c r="E79" s="1851" t="s">
        <v>2372</v>
      </c>
      <c r="F79" s="1851" t="s">
        <v>55</v>
      </c>
      <c r="G79" s="1851" t="s">
        <v>2373</v>
      </c>
      <c r="H79" s="1851" t="s">
        <v>28</v>
      </c>
      <c r="I79" s="1851" t="s">
        <v>921</v>
      </c>
    </row>
    <row customHeight="1" ht="11.25">
      <c r="A80" s="1851" t="s">
        <v>2295</v>
      </c>
      <c r="B80" s="1851" t="s">
        <v>16</v>
      </c>
      <c r="C80" s="1851" t="s">
        <v>2374</v>
      </c>
      <c r="D80" s="1851" t="s">
        <v>2375</v>
      </c>
      <c r="E80" s="1851" t="s">
        <v>2376</v>
      </c>
      <c r="F80" s="1851" t="s">
        <v>2377</v>
      </c>
      <c r="G80" s="1851" t="s">
        <v>28</v>
      </c>
      <c r="H80" s="1851" t="s">
        <v>28</v>
      </c>
      <c r="I80" s="1851" t="s">
        <v>921</v>
      </c>
    </row>
    <row customHeight="1" ht="11.25">
      <c r="A81" s="1851" t="s">
        <v>2295</v>
      </c>
      <c r="B81" s="1851" t="s">
        <v>16</v>
      </c>
      <c r="C81" s="1851" t="s">
        <v>28</v>
      </c>
      <c r="D81" s="1851" t="s">
        <v>2378</v>
      </c>
      <c r="E81" s="1851" t="s">
        <v>2379</v>
      </c>
      <c r="F81" s="1851" t="s">
        <v>55</v>
      </c>
      <c r="G81" s="1851" t="s">
        <v>28</v>
      </c>
      <c r="H81" s="1851" t="s">
        <v>28</v>
      </c>
      <c r="I81" s="1851" t="s">
        <v>921</v>
      </c>
    </row>
    <row customHeight="1" ht="11.25">
      <c r="A82" s="1851" t="s">
        <v>2295</v>
      </c>
      <c r="B82" s="1851" t="s">
        <v>16</v>
      </c>
      <c r="C82" s="1851" t="s">
        <v>2380</v>
      </c>
      <c r="D82" s="1851" t="s">
        <v>2381</v>
      </c>
      <c r="E82" s="1851" t="s">
        <v>2382</v>
      </c>
      <c r="F82" s="1851" t="s">
        <v>2383</v>
      </c>
      <c r="G82" s="1851" t="s">
        <v>28</v>
      </c>
      <c r="H82" s="1851" t="s">
        <v>28</v>
      </c>
      <c r="I82" s="1851" t="s">
        <v>921</v>
      </c>
    </row>
    <row customHeight="1" ht="11.25">
      <c r="A83" s="1851" t="s">
        <v>2295</v>
      </c>
      <c r="B83" s="1851" t="s">
        <v>16</v>
      </c>
      <c r="C83" s="1851" t="s">
        <v>2405</v>
      </c>
      <c r="D83" s="1851" t="s">
        <v>2406</v>
      </c>
      <c r="E83" s="1851" t="s">
        <v>2407</v>
      </c>
      <c r="F83" s="1851" t="s">
        <v>2408</v>
      </c>
      <c r="G83" s="1851" t="s">
        <v>28</v>
      </c>
      <c r="H83" s="1851" t="s">
        <v>28</v>
      </c>
      <c r="I83" s="1851" t="s">
        <v>921</v>
      </c>
    </row>
    <row customHeight="1" ht="11.25">
      <c r="A84" s="1851" t="s">
        <v>2295</v>
      </c>
      <c r="B84" s="1851" t="s">
        <v>16</v>
      </c>
      <c r="C84" s="1851" t="s">
        <v>2409</v>
      </c>
      <c r="D84" s="1851" t="s">
        <v>2410</v>
      </c>
      <c r="E84" s="1851" t="s">
        <v>2411</v>
      </c>
      <c r="F84" s="1851" t="s">
        <v>2316</v>
      </c>
      <c r="G84" s="1851" t="s">
        <v>28</v>
      </c>
      <c r="H84" s="1851" t="s">
        <v>28</v>
      </c>
      <c r="I84" s="1851" t="s">
        <v>921</v>
      </c>
    </row>
    <row customHeight="1" ht="11.25">
      <c r="A85" s="1851" t="s">
        <v>2295</v>
      </c>
      <c r="B85" s="1851" t="s">
        <v>16</v>
      </c>
      <c r="C85" s="1851" t="s">
        <v>2412</v>
      </c>
      <c r="D85" s="1851" t="s">
        <v>2413</v>
      </c>
      <c r="E85" s="1851" t="s">
        <v>2414</v>
      </c>
      <c r="F85" s="1851" t="s">
        <v>2307</v>
      </c>
      <c r="G85" s="1851" t="s">
        <v>28</v>
      </c>
      <c r="H85" s="1851" t="s">
        <v>28</v>
      </c>
      <c r="I85" s="1851" t="s">
        <v>921</v>
      </c>
    </row>
    <row customHeight="1" ht="11.25">
      <c r="A86" s="1851" t="s">
        <v>2295</v>
      </c>
      <c r="B86" s="1851" t="s">
        <v>16</v>
      </c>
      <c r="C86" s="1851" t="s">
        <v>2415</v>
      </c>
      <c r="D86" s="1851" t="s">
        <v>2416</v>
      </c>
      <c r="E86" s="1851" t="s">
        <v>2417</v>
      </c>
      <c r="F86" s="1851" t="s">
        <v>55</v>
      </c>
      <c r="G86" s="1851" t="s">
        <v>28</v>
      </c>
      <c r="H86" s="1851" t="s">
        <v>28</v>
      </c>
      <c r="I86" s="1851" t="s">
        <v>921</v>
      </c>
    </row>
    <row customHeight="1" ht="11.25">
      <c r="A87" s="1851" t="s">
        <v>2295</v>
      </c>
      <c r="B87" s="1851" t="s">
        <v>16</v>
      </c>
      <c r="C87" s="1851" t="s">
        <v>2429</v>
      </c>
      <c r="D87" s="1851" t="s">
        <v>2430</v>
      </c>
      <c r="E87" s="1851" t="s">
        <v>2431</v>
      </c>
      <c r="F87" s="1851" t="s">
        <v>2383</v>
      </c>
      <c r="G87" s="1851" t="s">
        <v>28</v>
      </c>
      <c r="H87" s="1851" t="s">
        <v>28</v>
      </c>
      <c r="I87" s="1851" t="s">
        <v>921</v>
      </c>
    </row>
    <row customHeight="1" ht="11.25">
      <c r="A88" s="1851" t="s">
        <v>2295</v>
      </c>
      <c r="B88" s="1851" t="s">
        <v>16</v>
      </c>
      <c r="C88" s="1851" t="s">
        <v>2432</v>
      </c>
      <c r="D88" s="1851" t="s">
        <v>2433</v>
      </c>
      <c r="E88" s="1851" t="s">
        <v>2434</v>
      </c>
      <c r="F88" s="1851" t="s">
        <v>2307</v>
      </c>
      <c r="G88" s="1851" t="s">
        <v>28</v>
      </c>
      <c r="H88" s="1851" t="s">
        <v>28</v>
      </c>
      <c r="I88" s="1851" t="s">
        <v>921</v>
      </c>
    </row>
    <row customHeight="1" ht="11.25">
      <c r="A89" s="1851" t="s">
        <v>2295</v>
      </c>
      <c r="B89" s="1851" t="s">
        <v>16</v>
      </c>
      <c r="C89" s="1851" t="s">
        <v>2435</v>
      </c>
      <c r="D89" s="1851" t="s">
        <v>2436</v>
      </c>
      <c r="E89" s="1851" t="s">
        <v>2437</v>
      </c>
      <c r="F89" s="1851" t="s">
        <v>2349</v>
      </c>
      <c r="G89" s="1851" t="s">
        <v>28</v>
      </c>
      <c r="H89" s="1851" t="s">
        <v>28</v>
      </c>
      <c r="I89" s="1851" t="s">
        <v>921</v>
      </c>
    </row>
    <row customHeight="1" ht="11.25">
      <c r="A90" s="1851" t="s">
        <v>2295</v>
      </c>
      <c r="B90" s="1851" t="s">
        <v>16</v>
      </c>
      <c r="C90" s="1851" t="s">
        <v>2438</v>
      </c>
      <c r="D90" s="1851" t="s">
        <v>2439</v>
      </c>
      <c r="E90" s="1851" t="s">
        <v>2440</v>
      </c>
      <c r="F90" s="1851" t="s">
        <v>2441</v>
      </c>
      <c r="G90" s="1851" t="s">
        <v>28</v>
      </c>
      <c r="H90" s="1851" t="s">
        <v>28</v>
      </c>
      <c r="I90" s="1851" t="s">
        <v>921</v>
      </c>
    </row>
    <row customHeight="1" ht="11.25">
      <c r="A91" s="1851" t="s">
        <v>2295</v>
      </c>
      <c r="B91" s="1851" t="s">
        <v>16</v>
      </c>
      <c r="C91" s="1851" t="s">
        <v>2450</v>
      </c>
      <c r="D91" s="1851" t="s">
        <v>2451</v>
      </c>
      <c r="E91" s="1851" t="s">
        <v>2452</v>
      </c>
      <c r="F91" s="1851" t="s">
        <v>2307</v>
      </c>
      <c r="G91" s="1851" t="s">
        <v>28</v>
      </c>
      <c r="H91" s="1851" t="s">
        <v>28</v>
      </c>
      <c r="I91" s="1851" t="s">
        <v>921</v>
      </c>
    </row>
    <row customHeight="1" ht="11.25">
      <c r="A92" s="1851" t="s">
        <v>2295</v>
      </c>
      <c r="B92" s="1851" t="s">
        <v>16</v>
      </c>
      <c r="C92" s="1851" t="s">
        <v>2453</v>
      </c>
      <c r="D92" s="1851" t="s">
        <v>2454</v>
      </c>
      <c r="E92" s="1851" t="s">
        <v>2455</v>
      </c>
      <c r="F92" s="1851" t="s">
        <v>2456</v>
      </c>
      <c r="G92" s="1851" t="s">
        <v>2457</v>
      </c>
      <c r="H92" s="1851" t="s">
        <v>28</v>
      </c>
      <c r="I92" s="1851" t="s">
        <v>921</v>
      </c>
    </row>
    <row customHeight="1" ht="11.25">
      <c r="A93" s="1851" t="s">
        <v>2295</v>
      </c>
      <c r="B93" s="1851" t="s">
        <v>16</v>
      </c>
      <c r="C93" s="1851" t="s">
        <v>2463</v>
      </c>
      <c r="D93" s="1851" t="s">
        <v>2464</v>
      </c>
      <c r="E93" s="1851" t="s">
        <v>2465</v>
      </c>
      <c r="F93" s="1851" t="s">
        <v>2466</v>
      </c>
      <c r="G93" s="1851" t="s">
        <v>28</v>
      </c>
      <c r="H93" s="1851" t="s">
        <v>28</v>
      </c>
      <c r="I93" s="1851" t="s">
        <v>921</v>
      </c>
    </row>
    <row customHeight="1" ht="11.25">
      <c r="A94" s="1851" t="s">
        <v>2295</v>
      </c>
      <c r="B94" s="1851" t="s">
        <v>16</v>
      </c>
      <c r="C94" s="1851" t="s">
        <v>2467</v>
      </c>
      <c r="D94" s="1851" t="s">
        <v>2468</v>
      </c>
      <c r="E94" s="1851" t="s">
        <v>2469</v>
      </c>
      <c r="F94" s="1851" t="s">
        <v>2307</v>
      </c>
      <c r="G94" s="1851" t="s">
        <v>28</v>
      </c>
      <c r="H94" s="1851" t="s">
        <v>28</v>
      </c>
      <c r="I94" s="1851" t="s">
        <v>921</v>
      </c>
    </row>
    <row customHeight="1" ht="11.25">
      <c r="A95" s="1851" t="s">
        <v>2295</v>
      </c>
      <c r="B95" s="1851" t="s">
        <v>16</v>
      </c>
      <c r="C95" s="1851" t="s">
        <v>2475</v>
      </c>
      <c r="D95" s="1851" t="s">
        <v>2476</v>
      </c>
      <c r="E95" s="1851" t="s">
        <v>2477</v>
      </c>
      <c r="F95" s="1851" t="s">
        <v>2307</v>
      </c>
      <c r="G95" s="1851" t="s">
        <v>28</v>
      </c>
      <c r="H95" s="1851" t="s">
        <v>28</v>
      </c>
      <c r="I95" s="1851" t="s">
        <v>921</v>
      </c>
    </row>
    <row customHeight="1" ht="11.25">
      <c r="A96" s="1851" t="s">
        <v>2295</v>
      </c>
      <c r="B96" s="1851" t="s">
        <v>16</v>
      </c>
      <c r="C96" s="1851" t="s">
        <v>2478</v>
      </c>
      <c r="D96" s="1851" t="s">
        <v>2479</v>
      </c>
      <c r="E96" s="1851" t="s">
        <v>2480</v>
      </c>
      <c r="F96" s="1851" t="s">
        <v>2481</v>
      </c>
      <c r="G96" s="1851" t="s">
        <v>2482</v>
      </c>
      <c r="H96" s="1851" t="s">
        <v>28</v>
      </c>
      <c r="I96" s="1851" t="s">
        <v>921</v>
      </c>
    </row>
    <row customHeight="1" ht="11.25">
      <c r="A97" s="1851" t="s">
        <v>2295</v>
      </c>
      <c r="B97" s="1851" t="s">
        <v>16</v>
      </c>
      <c r="C97" s="1851" t="s">
        <v>2483</v>
      </c>
      <c r="D97" s="1851" t="s">
        <v>2484</v>
      </c>
      <c r="E97" s="1851" t="s">
        <v>2485</v>
      </c>
      <c r="F97" s="1851" t="s">
        <v>2400</v>
      </c>
      <c r="G97" s="1851" t="s">
        <v>28</v>
      </c>
      <c r="H97" s="1851" t="s">
        <v>28</v>
      </c>
      <c r="I97" s="1851" t="s">
        <v>921</v>
      </c>
    </row>
    <row customHeight="1" ht="11.25">
      <c r="A98" s="1851" t="s">
        <v>2295</v>
      </c>
      <c r="B98" s="1851" t="s">
        <v>16</v>
      </c>
      <c r="C98" s="1851" t="s">
        <v>2493</v>
      </c>
      <c r="D98" s="1851" t="s">
        <v>2494</v>
      </c>
      <c r="E98" s="1851" t="s">
        <v>2495</v>
      </c>
      <c r="F98" s="1851" t="s">
        <v>2316</v>
      </c>
      <c r="G98" s="1851" t="s">
        <v>2496</v>
      </c>
      <c r="H98" s="1851" t="s">
        <v>28</v>
      </c>
      <c r="I98" s="1851" t="s">
        <v>921</v>
      </c>
    </row>
    <row customHeight="1" ht="11.25">
      <c r="A99" s="1851" t="s">
        <v>2295</v>
      </c>
      <c r="B99" s="1851" t="s">
        <v>16</v>
      </c>
      <c r="C99" s="1851" t="s">
        <v>2497</v>
      </c>
      <c r="D99" s="1851" t="s">
        <v>2498</v>
      </c>
      <c r="E99" s="1851" t="s">
        <v>2499</v>
      </c>
      <c r="F99" s="1851" t="s">
        <v>2500</v>
      </c>
      <c r="G99" s="1851" t="s">
        <v>28</v>
      </c>
      <c r="H99" s="1851" t="s">
        <v>28</v>
      </c>
      <c r="I99" s="1851" t="s">
        <v>921</v>
      </c>
    </row>
    <row customHeight="1" ht="11.25">
      <c r="A100" s="1851" t="s">
        <v>2295</v>
      </c>
      <c r="B100" s="1851" t="s">
        <v>16</v>
      </c>
      <c r="C100" s="1851" t="s">
        <v>2506</v>
      </c>
      <c r="D100" s="1851" t="s">
        <v>2507</v>
      </c>
      <c r="E100" s="1851" t="s">
        <v>2508</v>
      </c>
      <c r="F100" s="1851" t="s">
        <v>2481</v>
      </c>
      <c r="G100" s="1851" t="s">
        <v>28</v>
      </c>
      <c r="H100" s="1851" t="s">
        <v>28</v>
      </c>
      <c r="I100" s="1851" t="s">
        <v>921</v>
      </c>
    </row>
    <row customHeight="1" ht="11.25">
      <c r="A101" s="1851" t="s">
        <v>2295</v>
      </c>
      <c r="B101" s="1851" t="s">
        <v>16</v>
      </c>
      <c r="C101" s="1851" t="s">
        <v>2509</v>
      </c>
      <c r="D101" s="1851" t="s">
        <v>2510</v>
      </c>
      <c r="E101" s="1851" t="s">
        <v>2511</v>
      </c>
      <c r="F101" s="1851" t="s">
        <v>2340</v>
      </c>
      <c r="G101" s="1851" t="s">
        <v>28</v>
      </c>
      <c r="H101" s="1851" t="s">
        <v>28</v>
      </c>
      <c r="I101" s="1851" t="s">
        <v>921</v>
      </c>
    </row>
    <row customHeight="1" ht="11.25">
      <c r="A102" s="1851" t="s">
        <v>2295</v>
      </c>
      <c r="B102" s="1851" t="s">
        <v>16</v>
      </c>
      <c r="C102" s="1851" t="s">
        <v>2512</v>
      </c>
      <c r="D102" s="1851" t="s">
        <v>2513</v>
      </c>
      <c r="E102" s="1851" t="s">
        <v>2514</v>
      </c>
      <c r="F102" s="1851" t="s">
        <v>2400</v>
      </c>
      <c r="G102" s="1851" t="s">
        <v>28</v>
      </c>
      <c r="H102" s="1851" t="s">
        <v>28</v>
      </c>
      <c r="I102" s="1851" t="s">
        <v>921</v>
      </c>
    </row>
    <row customHeight="1" ht="11.25">
      <c r="A103" s="1851" t="s">
        <v>2295</v>
      </c>
      <c r="B103" s="1851" t="s">
        <v>16</v>
      </c>
      <c r="C103" s="1851" t="s">
        <v>2515</v>
      </c>
      <c r="D103" s="1851" t="s">
        <v>2516</v>
      </c>
      <c r="E103" s="1851" t="s">
        <v>2517</v>
      </c>
      <c r="F103" s="1851" t="s">
        <v>2518</v>
      </c>
      <c r="G103" s="1851" t="s">
        <v>2519</v>
      </c>
      <c r="H103" s="1851" t="s">
        <v>28</v>
      </c>
      <c r="I103" s="1851" t="s">
        <v>921</v>
      </c>
    </row>
    <row customHeight="1" ht="11.25">
      <c r="A104" s="1851" t="s">
        <v>2295</v>
      </c>
      <c r="B104" s="1851" t="s">
        <v>16</v>
      </c>
      <c r="C104" s="1851" t="s">
        <v>2523</v>
      </c>
      <c r="D104" s="1851" t="s">
        <v>2524</v>
      </c>
      <c r="E104" s="1851" t="s">
        <v>2525</v>
      </c>
      <c r="F104" s="1851" t="s">
        <v>55</v>
      </c>
      <c r="G104" s="1851" t="s">
        <v>28</v>
      </c>
      <c r="H104" s="1851" t="s">
        <v>28</v>
      </c>
      <c r="I104" s="1851" t="s">
        <v>921</v>
      </c>
    </row>
    <row customHeight="1" ht="11.25">
      <c r="A105" s="1851" t="s">
        <v>2295</v>
      </c>
      <c r="B105" s="1851" t="s">
        <v>16</v>
      </c>
      <c r="C105" s="1851" t="s">
        <v>2526</v>
      </c>
      <c r="D105" s="1851" t="s">
        <v>2527</v>
      </c>
      <c r="E105" s="1851" t="s">
        <v>2517</v>
      </c>
      <c r="F105" s="1851" t="s">
        <v>2528</v>
      </c>
      <c r="G105" s="1851" t="s">
        <v>2529</v>
      </c>
      <c r="H105" s="1851" t="s">
        <v>28</v>
      </c>
      <c r="I105" s="1851" t="s">
        <v>921</v>
      </c>
    </row>
    <row customHeight="1" ht="11.25">
      <c r="A106" s="1851" t="s">
        <v>2295</v>
      </c>
      <c r="B106" s="1851" t="s">
        <v>16</v>
      </c>
      <c r="C106" s="1851" t="s">
        <v>2530</v>
      </c>
      <c r="D106" s="1851" t="s">
        <v>2531</v>
      </c>
      <c r="E106" s="1851" t="s">
        <v>2532</v>
      </c>
      <c r="F106" s="1851" t="s">
        <v>2533</v>
      </c>
      <c r="G106" s="1851" t="s">
        <v>28</v>
      </c>
      <c r="H106" s="1851" t="s">
        <v>28</v>
      </c>
      <c r="I106" s="1851" t="s">
        <v>921</v>
      </c>
    </row>
    <row customHeight="1" ht="11.25">
      <c r="A107" s="1851" t="s">
        <v>2295</v>
      </c>
      <c r="B107" s="1851" t="s">
        <v>16</v>
      </c>
      <c r="C107" s="1851" t="s">
        <v>2296</v>
      </c>
      <c r="D107" s="1851" t="s">
        <v>2297</v>
      </c>
      <c r="E107" s="1851" t="s">
        <v>2298</v>
      </c>
      <c r="F107" s="1851" t="s">
        <v>2299</v>
      </c>
      <c r="G107" s="1851" t="s">
        <v>2300</v>
      </c>
      <c r="H107" s="1851" t="s">
        <v>28</v>
      </c>
      <c r="I107" s="1851" t="s">
        <v>881</v>
      </c>
    </row>
    <row customHeight="1" ht="11.25">
      <c r="A108" s="1851" t="s">
        <v>2295</v>
      </c>
      <c r="B108" s="1851" t="s">
        <v>16</v>
      </c>
      <c r="C108" s="1851" t="s">
        <v>2301</v>
      </c>
      <c r="D108" s="1851" t="s">
        <v>2297</v>
      </c>
      <c r="E108" s="1851" t="s">
        <v>2298</v>
      </c>
      <c r="F108" s="1851" t="s">
        <v>2302</v>
      </c>
      <c r="G108" s="1851" t="s">
        <v>2303</v>
      </c>
      <c r="H108" s="1851" t="s">
        <v>28</v>
      </c>
      <c r="I108" s="1851" t="s">
        <v>881</v>
      </c>
    </row>
    <row customHeight="1" ht="11.25">
      <c r="A109" s="1851" t="s">
        <v>2295</v>
      </c>
      <c r="B109" s="1851" t="s">
        <v>16</v>
      </c>
      <c r="C109" s="1851" t="s">
        <v>2545</v>
      </c>
      <c r="D109" s="1851" t="s">
        <v>2546</v>
      </c>
      <c r="E109" s="1851" t="s">
        <v>2547</v>
      </c>
      <c r="F109" s="1851" t="s">
        <v>2362</v>
      </c>
      <c r="G109" s="1851" t="s">
        <v>2548</v>
      </c>
      <c r="H109" s="1851" t="s">
        <v>28</v>
      </c>
      <c r="I109" s="1851" t="s">
        <v>881</v>
      </c>
    </row>
    <row customHeight="1" ht="11.25">
      <c r="A110" s="1851" t="s">
        <v>2295</v>
      </c>
      <c r="B110" s="1851" t="s">
        <v>16</v>
      </c>
      <c r="C110" s="1851" t="s">
        <v>2304</v>
      </c>
      <c r="D110" s="1851" t="s">
        <v>2305</v>
      </c>
      <c r="E110" s="1851" t="s">
        <v>2306</v>
      </c>
      <c r="F110" s="1851" t="s">
        <v>2307</v>
      </c>
      <c r="G110" s="1851" t="s">
        <v>28</v>
      </c>
      <c r="H110" s="1851" t="s">
        <v>28</v>
      </c>
      <c r="I110" s="1851" t="s">
        <v>881</v>
      </c>
    </row>
    <row customHeight="1" ht="11.25">
      <c r="A111" s="1851" t="s">
        <v>2295</v>
      </c>
      <c r="B111" s="1851" t="s">
        <v>16</v>
      </c>
      <c r="C111" s="1851" t="s">
        <v>2549</v>
      </c>
      <c r="D111" s="1851" t="s">
        <v>2550</v>
      </c>
      <c r="E111" s="1851" t="s">
        <v>2551</v>
      </c>
      <c r="F111" s="1851" t="s">
        <v>2307</v>
      </c>
      <c r="G111" s="1851" t="s">
        <v>2552</v>
      </c>
      <c r="H111" s="1851" t="s">
        <v>28</v>
      </c>
      <c r="I111" s="1851" t="s">
        <v>881</v>
      </c>
    </row>
    <row customHeight="1" ht="11.25">
      <c r="A112" s="1851" t="s">
        <v>2295</v>
      </c>
      <c r="B112" s="1851" t="s">
        <v>16</v>
      </c>
      <c r="C112" s="1851" t="s">
        <v>2317</v>
      </c>
      <c r="D112" s="1851" t="s">
        <v>2318</v>
      </c>
      <c r="E112" s="1851" t="s">
        <v>2319</v>
      </c>
      <c r="F112" s="1851" t="s">
        <v>2320</v>
      </c>
      <c r="G112" s="1851" t="s">
        <v>2321</v>
      </c>
      <c r="H112" s="1851" t="s">
        <v>28</v>
      </c>
      <c r="I112" s="1851" t="s">
        <v>881</v>
      </c>
    </row>
    <row customHeight="1" ht="11.25">
      <c r="A113" s="1851" t="s">
        <v>2295</v>
      </c>
      <c r="B113" s="1851" t="s">
        <v>16</v>
      </c>
      <c r="C113" s="1851" t="s">
        <v>2553</v>
      </c>
      <c r="D113" s="1851" t="s">
        <v>2554</v>
      </c>
      <c r="E113" s="1851" t="s">
        <v>2555</v>
      </c>
      <c r="F113" s="1851" t="s">
        <v>2325</v>
      </c>
      <c r="G113" s="1851" t="s">
        <v>2556</v>
      </c>
      <c r="H113" s="1851" t="s">
        <v>28</v>
      </c>
      <c r="I113" s="1851" t="s">
        <v>881</v>
      </c>
    </row>
    <row customHeight="1" ht="11.25">
      <c r="A114" s="1851" t="s">
        <v>2295</v>
      </c>
      <c r="B114" s="1851" t="s">
        <v>16</v>
      </c>
      <c r="C114" s="1851" t="s">
        <v>2329</v>
      </c>
      <c r="D114" s="1851" t="s">
        <v>2330</v>
      </c>
      <c r="E114" s="1851" t="s">
        <v>2331</v>
      </c>
      <c r="F114" s="1851" t="s">
        <v>55</v>
      </c>
      <c r="G114" s="1851" t="s">
        <v>2332</v>
      </c>
      <c r="H114" s="1851" t="s">
        <v>28</v>
      </c>
      <c r="I114" s="1851" t="s">
        <v>881</v>
      </c>
    </row>
    <row customHeight="1" ht="11.25">
      <c r="A115" s="1851" t="s">
        <v>2295</v>
      </c>
      <c r="B115" s="1851" t="s">
        <v>16</v>
      </c>
      <c r="C115" s="1851" t="s">
        <v>2333</v>
      </c>
      <c r="D115" s="1851" t="s">
        <v>2334</v>
      </c>
      <c r="E115" s="1851" t="s">
        <v>2335</v>
      </c>
      <c r="F115" s="1851" t="s">
        <v>2336</v>
      </c>
      <c r="G115" s="1851" t="s">
        <v>28</v>
      </c>
      <c r="H115" s="1851" t="s">
        <v>28</v>
      </c>
      <c r="I115" s="1851" t="s">
        <v>881</v>
      </c>
    </row>
    <row customHeight="1" ht="11.25">
      <c r="A116" s="1851" t="s">
        <v>2295</v>
      </c>
      <c r="B116" s="1851" t="s">
        <v>16</v>
      </c>
      <c r="C116" s="1851" t="s">
        <v>2337</v>
      </c>
      <c r="D116" s="1851" t="s">
        <v>2338</v>
      </c>
      <c r="E116" s="1851" t="s">
        <v>2339</v>
      </c>
      <c r="F116" s="1851" t="s">
        <v>2340</v>
      </c>
      <c r="G116" s="1851" t="s">
        <v>2341</v>
      </c>
      <c r="H116" s="1851" t="s">
        <v>28</v>
      </c>
      <c r="I116" s="1851" t="s">
        <v>881</v>
      </c>
    </row>
    <row customHeight="1" ht="11.25">
      <c r="A117" s="1851" t="s">
        <v>2295</v>
      </c>
      <c r="B117" s="1851" t="s">
        <v>16</v>
      </c>
      <c r="C117" s="1851" t="s">
        <v>2557</v>
      </c>
      <c r="D117" s="1851" t="s">
        <v>2558</v>
      </c>
      <c r="E117" s="1851" t="s">
        <v>2353</v>
      </c>
      <c r="F117" s="1851" t="s">
        <v>2537</v>
      </c>
      <c r="G117" s="1851" t="s">
        <v>2559</v>
      </c>
      <c r="H117" s="1851" t="s">
        <v>28</v>
      </c>
      <c r="I117" s="1851" t="s">
        <v>881</v>
      </c>
    </row>
    <row customHeight="1" ht="11.25">
      <c r="A118" s="1851" t="s">
        <v>2295</v>
      </c>
      <c r="B118" s="1851" t="s">
        <v>16</v>
      </c>
      <c r="C118" s="1851" t="s">
        <v>2355</v>
      </c>
      <c r="D118" s="1851" t="s">
        <v>2356</v>
      </c>
      <c r="E118" s="1851" t="s">
        <v>2357</v>
      </c>
      <c r="F118" s="1851" t="s">
        <v>55</v>
      </c>
      <c r="G118" s="1851" t="s">
        <v>2358</v>
      </c>
      <c r="H118" s="1851" t="s">
        <v>28</v>
      </c>
      <c r="I118" s="1851" t="s">
        <v>881</v>
      </c>
    </row>
    <row customHeight="1" ht="11.25">
      <c r="A119" s="1851" t="s">
        <v>2295</v>
      </c>
      <c r="B119" s="1851" t="s">
        <v>16</v>
      </c>
      <c r="C119" s="1851" t="s">
        <v>2366</v>
      </c>
      <c r="D119" s="1851" t="s">
        <v>2367</v>
      </c>
      <c r="E119" s="1851" t="s">
        <v>2368</v>
      </c>
      <c r="F119" s="1851" t="s">
        <v>2369</v>
      </c>
      <c r="G119" s="1851" t="s">
        <v>28</v>
      </c>
      <c r="H119" s="1851" t="s">
        <v>28</v>
      </c>
      <c r="I119" s="1851" t="s">
        <v>881</v>
      </c>
    </row>
    <row customHeight="1" ht="11.25">
      <c r="A120" s="1851" t="s">
        <v>2295</v>
      </c>
      <c r="B120" s="1851" t="s">
        <v>16</v>
      </c>
      <c r="C120" s="1851" t="s">
        <v>2560</v>
      </c>
      <c r="D120" s="1851" t="s">
        <v>2561</v>
      </c>
      <c r="E120" s="1851" t="s">
        <v>2562</v>
      </c>
      <c r="F120" s="1851" t="s">
        <v>2400</v>
      </c>
      <c r="G120" s="1851" t="s">
        <v>2563</v>
      </c>
      <c r="H120" s="1851" t="s">
        <v>28</v>
      </c>
      <c r="I120" s="1851" t="s">
        <v>881</v>
      </c>
    </row>
    <row customHeight="1" ht="11.25">
      <c r="A121" s="1851" t="s">
        <v>2295</v>
      </c>
      <c r="B121" s="1851" t="s">
        <v>16</v>
      </c>
      <c r="C121" s="1851" t="s">
        <v>2370</v>
      </c>
      <c r="D121" s="1851" t="s">
        <v>2371</v>
      </c>
      <c r="E121" s="1851" t="s">
        <v>2372</v>
      </c>
      <c r="F121" s="1851" t="s">
        <v>55</v>
      </c>
      <c r="G121" s="1851" t="s">
        <v>2373</v>
      </c>
      <c r="H121" s="1851" t="s">
        <v>28</v>
      </c>
      <c r="I121" s="1851" t="s">
        <v>881</v>
      </c>
    </row>
    <row customHeight="1" ht="11.25">
      <c r="A122" s="1851" t="s">
        <v>2295</v>
      </c>
      <c r="B122" s="1851" t="s">
        <v>16</v>
      </c>
      <c r="C122" s="1851" t="s">
        <v>2564</v>
      </c>
      <c r="D122" s="1851" t="s">
        <v>2565</v>
      </c>
      <c r="E122" s="1851" t="s">
        <v>2566</v>
      </c>
      <c r="F122" s="1851" t="s">
        <v>2456</v>
      </c>
      <c r="G122" s="1851" t="s">
        <v>2567</v>
      </c>
      <c r="H122" s="1851" t="s">
        <v>28</v>
      </c>
      <c r="I122" s="1851" t="s">
        <v>881</v>
      </c>
    </row>
    <row customHeight="1" ht="11.25">
      <c r="A123" s="1851" t="s">
        <v>2295</v>
      </c>
      <c r="B123" s="1851" t="s">
        <v>16</v>
      </c>
      <c r="C123" s="1851" t="s">
        <v>2374</v>
      </c>
      <c r="D123" s="1851" t="s">
        <v>2375</v>
      </c>
      <c r="E123" s="1851" t="s">
        <v>2376</v>
      </c>
      <c r="F123" s="1851" t="s">
        <v>2377</v>
      </c>
      <c r="G123" s="1851" t="s">
        <v>28</v>
      </c>
      <c r="H123" s="1851" t="s">
        <v>28</v>
      </c>
      <c r="I123" s="1851" t="s">
        <v>881</v>
      </c>
    </row>
    <row customHeight="1" ht="11.25">
      <c r="A124" s="1851" t="s">
        <v>2295</v>
      </c>
      <c r="B124" s="1851" t="s">
        <v>16</v>
      </c>
      <c r="C124" s="1851" t="s">
        <v>28</v>
      </c>
      <c r="D124" s="1851" t="s">
        <v>2378</v>
      </c>
      <c r="E124" s="1851" t="s">
        <v>2379</v>
      </c>
      <c r="F124" s="1851" t="s">
        <v>55</v>
      </c>
      <c r="G124" s="1851" t="s">
        <v>28</v>
      </c>
      <c r="H124" s="1851" t="s">
        <v>28</v>
      </c>
      <c r="I124" s="1851" t="s">
        <v>881</v>
      </c>
    </row>
    <row customHeight="1" ht="11.25">
      <c r="A125" s="1851" t="s">
        <v>2295</v>
      </c>
      <c r="B125" s="1851" t="s">
        <v>16</v>
      </c>
      <c r="C125" s="1851" t="s">
        <v>2380</v>
      </c>
      <c r="D125" s="1851" t="s">
        <v>2381</v>
      </c>
      <c r="E125" s="1851" t="s">
        <v>2382</v>
      </c>
      <c r="F125" s="1851" t="s">
        <v>2383</v>
      </c>
      <c r="G125" s="1851" t="s">
        <v>28</v>
      </c>
      <c r="H125" s="1851" t="s">
        <v>28</v>
      </c>
      <c r="I125" s="1851" t="s">
        <v>881</v>
      </c>
    </row>
    <row customHeight="1" ht="11.25">
      <c r="A126" s="1851" t="s">
        <v>2295</v>
      </c>
      <c r="B126" s="1851" t="s">
        <v>16</v>
      </c>
      <c r="C126" s="1851" t="s">
        <v>2568</v>
      </c>
      <c r="D126" s="1851" t="s">
        <v>2569</v>
      </c>
      <c r="E126" s="1851" t="s">
        <v>2570</v>
      </c>
      <c r="F126" s="1851" t="s">
        <v>2307</v>
      </c>
      <c r="G126" s="1851" t="s">
        <v>28</v>
      </c>
      <c r="H126" s="1851" t="s">
        <v>28</v>
      </c>
      <c r="I126" s="1851" t="s">
        <v>881</v>
      </c>
    </row>
    <row customHeight="1" ht="11.25">
      <c r="A127" s="1851" t="s">
        <v>2295</v>
      </c>
      <c r="B127" s="1851" t="s">
        <v>16</v>
      </c>
      <c r="C127" s="1851" t="s">
        <v>2384</v>
      </c>
      <c r="D127" s="1851" t="s">
        <v>2385</v>
      </c>
      <c r="E127" s="1851" t="s">
        <v>2386</v>
      </c>
      <c r="F127" s="1851" t="s">
        <v>2307</v>
      </c>
      <c r="G127" s="1851" t="s">
        <v>28</v>
      </c>
      <c r="H127" s="1851" t="s">
        <v>2387</v>
      </c>
      <c r="I127" s="1851" t="s">
        <v>881</v>
      </c>
    </row>
    <row customHeight="1" ht="11.25">
      <c r="A128" s="1851" t="s">
        <v>2295</v>
      </c>
      <c r="B128" s="1851" t="s">
        <v>16</v>
      </c>
      <c r="C128" s="1851" t="s">
        <v>2388</v>
      </c>
      <c r="D128" s="1851" t="s">
        <v>2389</v>
      </c>
      <c r="E128" s="1851" t="s">
        <v>2390</v>
      </c>
      <c r="F128" s="1851" t="s">
        <v>2383</v>
      </c>
      <c r="G128" s="1851" t="s">
        <v>2391</v>
      </c>
      <c r="H128" s="1851" t="s">
        <v>28</v>
      </c>
      <c r="I128" s="1851" t="s">
        <v>881</v>
      </c>
    </row>
    <row customHeight="1" ht="11.25">
      <c r="A129" s="1851" t="s">
        <v>2295</v>
      </c>
      <c r="B129" s="1851" t="s">
        <v>16</v>
      </c>
      <c r="C129" s="1851" t="s">
        <v>2392</v>
      </c>
      <c r="D129" s="1851" t="s">
        <v>2393</v>
      </c>
      <c r="E129" s="1851" t="s">
        <v>2394</v>
      </c>
      <c r="F129" s="1851" t="s">
        <v>2383</v>
      </c>
      <c r="G129" s="1851" t="s">
        <v>2395</v>
      </c>
      <c r="H129" s="1851" t="s">
        <v>2396</v>
      </c>
      <c r="I129" s="1851" t="s">
        <v>881</v>
      </c>
    </row>
    <row customHeight="1" ht="11.25">
      <c r="A130" s="1851" t="s">
        <v>2295</v>
      </c>
      <c r="B130" s="1851" t="s">
        <v>16</v>
      </c>
      <c r="C130" s="1851" t="s">
        <v>2397</v>
      </c>
      <c r="D130" s="1851" t="s">
        <v>2398</v>
      </c>
      <c r="E130" s="1851" t="s">
        <v>2399</v>
      </c>
      <c r="F130" s="1851" t="s">
        <v>2400</v>
      </c>
      <c r="G130" s="1851" t="s">
        <v>2401</v>
      </c>
      <c r="H130" s="1851" t="s">
        <v>28</v>
      </c>
      <c r="I130" s="1851" t="s">
        <v>881</v>
      </c>
    </row>
    <row customHeight="1" ht="11.25">
      <c r="A131" s="1851" t="s">
        <v>2295</v>
      </c>
      <c r="B131" s="1851" t="s">
        <v>16</v>
      </c>
      <c r="C131" s="1851" t="s">
        <v>2571</v>
      </c>
      <c r="D131" s="1851" t="s">
        <v>2572</v>
      </c>
      <c r="E131" s="1851" t="s">
        <v>2573</v>
      </c>
      <c r="F131" s="1851" t="s">
        <v>2574</v>
      </c>
      <c r="G131" s="1851" t="s">
        <v>28</v>
      </c>
      <c r="H131" s="1851" t="s">
        <v>28</v>
      </c>
      <c r="I131" s="1851" t="s">
        <v>881</v>
      </c>
    </row>
    <row customHeight="1" ht="11.25">
      <c r="A132" s="1851" t="s">
        <v>2295</v>
      </c>
      <c r="B132" s="1851" t="s">
        <v>16</v>
      </c>
      <c r="C132" s="1851" t="s">
        <v>2409</v>
      </c>
      <c r="D132" s="1851" t="s">
        <v>2410</v>
      </c>
      <c r="E132" s="1851" t="s">
        <v>2411</v>
      </c>
      <c r="F132" s="1851" t="s">
        <v>2316</v>
      </c>
      <c r="G132" s="1851" t="s">
        <v>28</v>
      </c>
      <c r="H132" s="1851" t="s">
        <v>28</v>
      </c>
      <c r="I132" s="1851" t="s">
        <v>881</v>
      </c>
    </row>
    <row customHeight="1" ht="11.25">
      <c r="A133" s="1851" t="s">
        <v>2295</v>
      </c>
      <c r="B133" s="1851" t="s">
        <v>16</v>
      </c>
      <c r="C133" s="1851" t="s">
        <v>2412</v>
      </c>
      <c r="D133" s="1851" t="s">
        <v>2413</v>
      </c>
      <c r="E133" s="1851" t="s">
        <v>2414</v>
      </c>
      <c r="F133" s="1851" t="s">
        <v>2307</v>
      </c>
      <c r="G133" s="1851" t="s">
        <v>28</v>
      </c>
      <c r="H133" s="1851" t="s">
        <v>28</v>
      </c>
      <c r="I133" s="1851" t="s">
        <v>881</v>
      </c>
    </row>
    <row customHeight="1" ht="11.25">
      <c r="A134" s="1851" t="s">
        <v>2295</v>
      </c>
      <c r="B134" s="1851" t="s">
        <v>16</v>
      </c>
      <c r="C134" s="1851" t="s">
        <v>2418</v>
      </c>
      <c r="D134" s="1851" t="s">
        <v>2419</v>
      </c>
      <c r="E134" s="1851" t="s">
        <v>2420</v>
      </c>
      <c r="F134" s="1851" t="s">
        <v>2400</v>
      </c>
      <c r="G134" s="1851" t="s">
        <v>28</v>
      </c>
      <c r="H134" s="1851" t="s">
        <v>28</v>
      </c>
      <c r="I134" s="1851" t="s">
        <v>881</v>
      </c>
    </row>
    <row customHeight="1" ht="11.25">
      <c r="A135" s="1851" t="s">
        <v>2295</v>
      </c>
      <c r="B135" s="1851" t="s">
        <v>16</v>
      </c>
      <c r="C135" s="1851" t="s">
        <v>2421</v>
      </c>
      <c r="D135" s="1851" t="s">
        <v>2422</v>
      </c>
      <c r="E135" s="1851" t="s">
        <v>2423</v>
      </c>
      <c r="F135" s="1851" t="s">
        <v>2400</v>
      </c>
      <c r="G135" s="1851" t="s">
        <v>2424</v>
      </c>
      <c r="H135" s="1851" t="s">
        <v>28</v>
      </c>
      <c r="I135" s="1851" t="s">
        <v>881</v>
      </c>
    </row>
    <row customHeight="1" ht="11.25">
      <c r="A136" s="1851" t="s">
        <v>2295</v>
      </c>
      <c r="B136" s="1851" t="s">
        <v>16</v>
      </c>
      <c r="C136" s="1851" t="s">
        <v>2575</v>
      </c>
      <c r="D136" s="1851" t="s">
        <v>2576</v>
      </c>
      <c r="E136" s="1851" t="s">
        <v>2577</v>
      </c>
      <c r="F136" s="1851" t="s">
        <v>2383</v>
      </c>
      <c r="G136" s="1851" t="s">
        <v>28</v>
      </c>
      <c r="H136" s="1851" t="s">
        <v>28</v>
      </c>
      <c r="I136" s="1851" t="s">
        <v>881</v>
      </c>
    </row>
    <row customHeight="1" ht="11.25">
      <c r="A137" s="1851" t="s">
        <v>2295</v>
      </c>
      <c r="B137" s="1851" t="s">
        <v>16</v>
      </c>
      <c r="C137" s="1851" t="s">
        <v>2432</v>
      </c>
      <c r="D137" s="1851" t="s">
        <v>2433</v>
      </c>
      <c r="E137" s="1851" t="s">
        <v>2434</v>
      </c>
      <c r="F137" s="1851" t="s">
        <v>2307</v>
      </c>
      <c r="G137" s="1851" t="s">
        <v>28</v>
      </c>
      <c r="H137" s="1851" t="s">
        <v>28</v>
      </c>
      <c r="I137" s="1851" t="s">
        <v>881</v>
      </c>
    </row>
    <row customHeight="1" ht="11.25">
      <c r="A138" s="1851" t="s">
        <v>2295</v>
      </c>
      <c r="B138" s="1851" t="s">
        <v>16</v>
      </c>
      <c r="C138" s="1851" t="s">
        <v>2438</v>
      </c>
      <c r="D138" s="1851" t="s">
        <v>2439</v>
      </c>
      <c r="E138" s="1851" t="s">
        <v>2440</v>
      </c>
      <c r="F138" s="1851" t="s">
        <v>2441</v>
      </c>
      <c r="G138" s="1851" t="s">
        <v>28</v>
      </c>
      <c r="H138" s="1851" t="s">
        <v>28</v>
      </c>
      <c r="I138" s="1851" t="s">
        <v>881</v>
      </c>
    </row>
    <row customHeight="1" ht="11.25">
      <c r="A139" s="1851" t="s">
        <v>2295</v>
      </c>
      <c r="B139" s="1851" t="s">
        <v>16</v>
      </c>
      <c r="C139" s="1851" t="s">
        <v>2446</v>
      </c>
      <c r="D139" s="1851" t="s">
        <v>2447</v>
      </c>
      <c r="E139" s="1851" t="s">
        <v>2448</v>
      </c>
      <c r="F139" s="1851" t="s">
        <v>2400</v>
      </c>
      <c r="G139" s="1851" t="s">
        <v>2449</v>
      </c>
      <c r="H139" s="1851" t="s">
        <v>28</v>
      </c>
      <c r="I139" s="1851" t="s">
        <v>881</v>
      </c>
    </row>
    <row customHeight="1" ht="11.25">
      <c r="A140" s="1851" t="s">
        <v>2295</v>
      </c>
      <c r="B140" s="1851" t="s">
        <v>16</v>
      </c>
      <c r="C140" s="1851" t="s">
        <v>2450</v>
      </c>
      <c r="D140" s="1851" t="s">
        <v>2451</v>
      </c>
      <c r="E140" s="1851" t="s">
        <v>2452</v>
      </c>
      <c r="F140" s="1851" t="s">
        <v>2307</v>
      </c>
      <c r="G140" s="1851" t="s">
        <v>28</v>
      </c>
      <c r="H140" s="1851" t="s">
        <v>28</v>
      </c>
      <c r="I140" s="1851" t="s">
        <v>881</v>
      </c>
    </row>
    <row customHeight="1" ht="11.25">
      <c r="A141" s="1851" t="s">
        <v>2295</v>
      </c>
      <c r="B141" s="1851" t="s">
        <v>16</v>
      </c>
      <c r="C141" s="1851" t="s">
        <v>2578</v>
      </c>
      <c r="D141" s="1851" t="s">
        <v>2579</v>
      </c>
      <c r="E141" s="1851" t="s">
        <v>2580</v>
      </c>
      <c r="F141" s="1851" t="s">
        <v>55</v>
      </c>
      <c r="G141" s="1851" t="s">
        <v>2581</v>
      </c>
      <c r="H141" s="1851" t="s">
        <v>2582</v>
      </c>
      <c r="I141" s="1851" t="s">
        <v>881</v>
      </c>
    </row>
    <row customHeight="1" ht="11.25">
      <c r="A142" s="1851" t="s">
        <v>2295</v>
      </c>
      <c r="B142" s="1851" t="s">
        <v>16</v>
      </c>
      <c r="C142" s="1851" t="s">
        <v>2458</v>
      </c>
      <c r="D142" s="1851" t="s">
        <v>2459</v>
      </c>
      <c r="E142" s="1851" t="s">
        <v>2460</v>
      </c>
      <c r="F142" s="1851" t="s">
        <v>2461</v>
      </c>
      <c r="G142" s="1851" t="s">
        <v>2462</v>
      </c>
      <c r="H142" s="1851" t="s">
        <v>28</v>
      </c>
      <c r="I142" s="1851" t="s">
        <v>881</v>
      </c>
    </row>
    <row customHeight="1" ht="11.25">
      <c r="A143" s="1851" t="s">
        <v>2295</v>
      </c>
      <c r="B143" s="1851" t="s">
        <v>16</v>
      </c>
      <c r="C143" s="1851" t="s">
        <v>2583</v>
      </c>
      <c r="D143" s="1851" t="s">
        <v>2584</v>
      </c>
      <c r="E143" s="1851" t="s">
        <v>2585</v>
      </c>
      <c r="F143" s="1851" t="s">
        <v>2586</v>
      </c>
      <c r="G143" s="1851" t="s">
        <v>2587</v>
      </c>
      <c r="H143" s="1851" t="s">
        <v>28</v>
      </c>
      <c r="I143" s="1851" t="s">
        <v>881</v>
      </c>
    </row>
    <row customHeight="1" ht="11.25">
      <c r="A144" s="1851" t="s">
        <v>2295</v>
      </c>
      <c r="B144" s="1851" t="s">
        <v>16</v>
      </c>
      <c r="C144" s="1851" t="s">
        <v>2463</v>
      </c>
      <c r="D144" s="1851" t="s">
        <v>2464</v>
      </c>
      <c r="E144" s="1851" t="s">
        <v>2465</v>
      </c>
      <c r="F144" s="1851" t="s">
        <v>2466</v>
      </c>
      <c r="G144" s="1851" t="s">
        <v>28</v>
      </c>
      <c r="H144" s="1851" t="s">
        <v>28</v>
      </c>
      <c r="I144" s="1851" t="s">
        <v>881</v>
      </c>
    </row>
    <row customHeight="1" ht="11.25">
      <c r="A145" s="1851" t="s">
        <v>2295</v>
      </c>
      <c r="B145" s="1851" t="s">
        <v>16</v>
      </c>
      <c r="C145" s="1851" t="s">
        <v>2588</v>
      </c>
      <c r="D145" s="1851" t="s">
        <v>2589</v>
      </c>
      <c r="E145" s="1851" t="s">
        <v>2590</v>
      </c>
      <c r="F145" s="1851" t="s">
        <v>2591</v>
      </c>
      <c r="G145" s="1851" t="s">
        <v>28</v>
      </c>
      <c r="H145" s="1851" t="s">
        <v>28</v>
      </c>
      <c r="I145" s="1851" t="s">
        <v>881</v>
      </c>
    </row>
    <row customHeight="1" ht="11.25">
      <c r="A146" s="1851" t="s">
        <v>2295</v>
      </c>
      <c r="B146" s="1851" t="s">
        <v>16</v>
      </c>
      <c r="C146" s="1851" t="s">
        <v>2592</v>
      </c>
      <c r="D146" s="1851" t="s">
        <v>2593</v>
      </c>
      <c r="E146" s="1851" t="s">
        <v>2594</v>
      </c>
      <c r="F146" s="1851" t="s">
        <v>2591</v>
      </c>
      <c r="G146" s="1851" t="s">
        <v>28</v>
      </c>
      <c r="H146" s="1851" t="s">
        <v>28</v>
      </c>
      <c r="I146" s="1851" t="s">
        <v>881</v>
      </c>
    </row>
    <row customHeight="1" ht="11.25">
      <c r="A147" s="1851" t="s">
        <v>2295</v>
      </c>
      <c r="B147" s="1851" t="s">
        <v>16</v>
      </c>
      <c r="C147" s="1851" t="s">
        <v>2595</v>
      </c>
      <c r="D147" s="1851" t="s">
        <v>2596</v>
      </c>
      <c r="E147" s="1851" t="s">
        <v>2597</v>
      </c>
      <c r="F147" s="1851" t="s">
        <v>2586</v>
      </c>
      <c r="G147" s="1851" t="s">
        <v>2598</v>
      </c>
      <c r="H147" s="1851" t="s">
        <v>28</v>
      </c>
      <c r="I147" s="1851" t="s">
        <v>881</v>
      </c>
    </row>
    <row customHeight="1" ht="11.25">
      <c r="A148" s="1851" t="s">
        <v>2295</v>
      </c>
      <c r="B148" s="1851" t="s">
        <v>16</v>
      </c>
      <c r="C148" s="1851" t="s">
        <v>2599</v>
      </c>
      <c r="D148" s="1851" t="s">
        <v>2600</v>
      </c>
      <c r="E148" s="1851" t="s">
        <v>2601</v>
      </c>
      <c r="F148" s="1851" t="s">
        <v>2400</v>
      </c>
      <c r="G148" s="1851" t="s">
        <v>2602</v>
      </c>
      <c r="H148" s="1851" t="s">
        <v>28</v>
      </c>
      <c r="I148" s="1851" t="s">
        <v>881</v>
      </c>
    </row>
    <row customHeight="1" ht="11.25">
      <c r="A149" s="1851" t="s">
        <v>2295</v>
      </c>
      <c r="B149" s="1851" t="s">
        <v>16</v>
      </c>
      <c r="C149" s="1851" t="s">
        <v>2478</v>
      </c>
      <c r="D149" s="1851" t="s">
        <v>2479</v>
      </c>
      <c r="E149" s="1851" t="s">
        <v>2480</v>
      </c>
      <c r="F149" s="1851" t="s">
        <v>2481</v>
      </c>
      <c r="G149" s="1851" t="s">
        <v>2482</v>
      </c>
      <c r="H149" s="1851" t="s">
        <v>28</v>
      </c>
      <c r="I149" s="1851" t="s">
        <v>881</v>
      </c>
    </row>
    <row customHeight="1" ht="11.25">
      <c r="A150" s="1851" t="s">
        <v>2295</v>
      </c>
      <c r="B150" s="1851" t="s">
        <v>16</v>
      </c>
      <c r="C150" s="1851" t="s">
        <v>2603</v>
      </c>
      <c r="D150" s="1851" t="s">
        <v>2604</v>
      </c>
      <c r="E150" s="1851" t="s">
        <v>2605</v>
      </c>
      <c r="F150" s="1851" t="s">
        <v>2456</v>
      </c>
      <c r="G150" s="1851" t="s">
        <v>28</v>
      </c>
      <c r="H150" s="1851" t="s">
        <v>28</v>
      </c>
      <c r="I150" s="1851" t="s">
        <v>881</v>
      </c>
    </row>
    <row customHeight="1" ht="11.25">
      <c r="A151" s="1851" t="s">
        <v>2295</v>
      </c>
      <c r="B151" s="1851" t="s">
        <v>16</v>
      </c>
      <c r="C151" s="1851" t="s">
        <v>2493</v>
      </c>
      <c r="D151" s="1851" t="s">
        <v>2494</v>
      </c>
      <c r="E151" s="1851" t="s">
        <v>2495</v>
      </c>
      <c r="F151" s="1851" t="s">
        <v>2316</v>
      </c>
      <c r="G151" s="1851" t="s">
        <v>2496</v>
      </c>
      <c r="H151" s="1851" t="s">
        <v>28</v>
      </c>
      <c r="I151" s="1851" t="s">
        <v>881</v>
      </c>
    </row>
    <row customHeight="1" ht="11.25">
      <c r="A152" s="1851" t="s">
        <v>2295</v>
      </c>
      <c r="B152" s="1851" t="s">
        <v>16</v>
      </c>
      <c r="C152" s="1851" t="s">
        <v>2515</v>
      </c>
      <c r="D152" s="1851" t="s">
        <v>2516</v>
      </c>
      <c r="E152" s="1851" t="s">
        <v>2517</v>
      </c>
      <c r="F152" s="1851" t="s">
        <v>2518</v>
      </c>
      <c r="G152" s="1851" t="s">
        <v>2519</v>
      </c>
      <c r="H152" s="1851" t="s">
        <v>28</v>
      </c>
      <c r="I152" s="1851" t="s">
        <v>881</v>
      </c>
    </row>
    <row customHeight="1" ht="11.25">
      <c r="A153" s="1851" t="s">
        <v>2295</v>
      </c>
      <c r="B153" s="1851" t="s">
        <v>16</v>
      </c>
      <c r="C153" s="1851" t="s">
        <v>2520</v>
      </c>
      <c r="D153" s="1851" t="s">
        <v>2521</v>
      </c>
      <c r="E153" s="1851" t="s">
        <v>2460</v>
      </c>
      <c r="F153" s="1851" t="s">
        <v>2522</v>
      </c>
      <c r="G153" s="1851" t="s">
        <v>28</v>
      </c>
      <c r="H153" s="1851" t="s">
        <v>28</v>
      </c>
      <c r="I153" s="1851" t="s">
        <v>881</v>
      </c>
    </row>
    <row customHeight="1" ht="11.25">
      <c r="A154" s="1851" t="s">
        <v>2295</v>
      </c>
      <c r="B154" s="1851" t="s">
        <v>16</v>
      </c>
      <c r="C154" s="1851" t="s">
        <v>2526</v>
      </c>
      <c r="D154" s="1851" t="s">
        <v>2527</v>
      </c>
      <c r="E154" s="1851" t="s">
        <v>2517</v>
      </c>
      <c r="F154" s="1851" t="s">
        <v>2528</v>
      </c>
      <c r="G154" s="1851" t="s">
        <v>2529</v>
      </c>
      <c r="H154" s="1851" t="s">
        <v>28</v>
      </c>
      <c r="I154" s="1851" t="s">
        <v>881</v>
      </c>
    </row>
    <row customHeight="1" ht="11.25">
      <c r="A155" s="1851" t="s">
        <v>2295</v>
      </c>
      <c r="B155" s="1851" t="s">
        <v>16</v>
      </c>
      <c r="C155" s="1851" t="s">
        <v>2530</v>
      </c>
      <c r="D155" s="1851" t="s">
        <v>2531</v>
      </c>
      <c r="E155" s="1851" t="s">
        <v>2532</v>
      </c>
      <c r="F155" s="1851" t="s">
        <v>2533</v>
      </c>
      <c r="G155" s="1851" t="s">
        <v>28</v>
      </c>
      <c r="H155" s="1851" t="s">
        <v>28</v>
      </c>
      <c r="I155" s="1851" t="s">
        <v>881</v>
      </c>
    </row>
    <row customHeight="1" ht="11.25">
      <c r="A156" s="1851" t="s">
        <v>2295</v>
      </c>
      <c r="B156" s="1851" t="s">
        <v>16</v>
      </c>
      <c r="C156" s="1851" t="s">
        <v>2542</v>
      </c>
      <c r="D156" s="1851" t="s">
        <v>2543</v>
      </c>
      <c r="E156" s="1851" t="s">
        <v>2544</v>
      </c>
      <c r="F156" s="1851" t="s">
        <v>2466</v>
      </c>
      <c r="G156" s="1851" t="s">
        <v>28</v>
      </c>
      <c r="H156" s="1851" t="s">
        <v>28</v>
      </c>
      <c r="I156" s="1851" t="s">
        <v>881</v>
      </c>
    </row>
    <row customHeight="1" ht="11.25">
      <c r="A157" s="1851" t="s">
        <v>2295</v>
      </c>
      <c r="B157" s="1851" t="s">
        <v>16</v>
      </c>
      <c r="C157" s="1851" t="s">
        <v>2606</v>
      </c>
      <c r="D157" s="1851" t="s">
        <v>2607</v>
      </c>
      <c r="E157" s="1851" t="s">
        <v>2608</v>
      </c>
      <c r="F157" s="1851" t="s">
        <v>2533</v>
      </c>
      <c r="G157" s="1851" t="s">
        <v>2609</v>
      </c>
      <c r="H157" s="1851" t="s">
        <v>28</v>
      </c>
      <c r="I157" s="1851" t="s">
        <v>934</v>
      </c>
    </row>
    <row customHeight="1" ht="11.25">
      <c r="A158" s="1851" t="s">
        <v>2295</v>
      </c>
      <c r="B158" s="1851" t="s">
        <v>16</v>
      </c>
      <c r="C158" s="1851" t="s">
        <v>2301</v>
      </c>
      <c r="D158" s="1851" t="s">
        <v>2297</v>
      </c>
      <c r="E158" s="1851" t="s">
        <v>2298</v>
      </c>
      <c r="F158" s="1851" t="s">
        <v>2302</v>
      </c>
      <c r="G158" s="1851" t="s">
        <v>2303</v>
      </c>
      <c r="H158" s="1851" t="s">
        <v>28</v>
      </c>
      <c r="I158" s="1851" t="s">
        <v>934</v>
      </c>
    </row>
    <row customHeight="1" ht="11.25">
      <c r="A159" s="1851" t="s">
        <v>2295</v>
      </c>
      <c r="B159" s="1851" t="s">
        <v>16</v>
      </c>
      <c r="C159" s="1851" t="s">
        <v>2545</v>
      </c>
      <c r="D159" s="1851" t="s">
        <v>2546</v>
      </c>
      <c r="E159" s="1851" t="s">
        <v>2547</v>
      </c>
      <c r="F159" s="1851" t="s">
        <v>2362</v>
      </c>
      <c r="G159" s="1851" t="s">
        <v>2548</v>
      </c>
      <c r="H159" s="1851" t="s">
        <v>28</v>
      </c>
      <c r="I159" s="1851" t="s">
        <v>934</v>
      </c>
    </row>
    <row customHeight="1" ht="11.25">
      <c r="A160" s="1851" t="s">
        <v>2295</v>
      </c>
      <c r="B160" s="1851" t="s">
        <v>16</v>
      </c>
      <c r="C160" s="1851" t="s">
        <v>2304</v>
      </c>
      <c r="D160" s="1851" t="s">
        <v>2305</v>
      </c>
      <c r="E160" s="1851" t="s">
        <v>2306</v>
      </c>
      <c r="F160" s="1851" t="s">
        <v>2307</v>
      </c>
      <c r="G160" s="1851" t="s">
        <v>28</v>
      </c>
      <c r="H160" s="1851" t="s">
        <v>28</v>
      </c>
      <c r="I160" s="1851" t="s">
        <v>934</v>
      </c>
    </row>
    <row customHeight="1" ht="11.25">
      <c r="A161" s="1851" t="s">
        <v>2295</v>
      </c>
      <c r="B161" s="1851" t="s">
        <v>16</v>
      </c>
      <c r="C161" s="1851" t="s">
        <v>2549</v>
      </c>
      <c r="D161" s="1851" t="s">
        <v>2550</v>
      </c>
      <c r="E161" s="1851" t="s">
        <v>2551</v>
      </c>
      <c r="F161" s="1851" t="s">
        <v>2307</v>
      </c>
      <c r="G161" s="1851" t="s">
        <v>2552</v>
      </c>
      <c r="H161" s="1851" t="s">
        <v>28</v>
      </c>
      <c r="I161" s="1851" t="s">
        <v>934</v>
      </c>
    </row>
    <row customHeight="1" ht="11.25">
      <c r="A162" s="1851" t="s">
        <v>2295</v>
      </c>
      <c r="B162" s="1851" t="s">
        <v>16</v>
      </c>
      <c r="C162" s="1851" t="s">
        <v>2317</v>
      </c>
      <c r="D162" s="1851" t="s">
        <v>2318</v>
      </c>
      <c r="E162" s="1851" t="s">
        <v>2319</v>
      </c>
      <c r="F162" s="1851" t="s">
        <v>2320</v>
      </c>
      <c r="G162" s="1851" t="s">
        <v>2321</v>
      </c>
      <c r="H162" s="1851" t="s">
        <v>28</v>
      </c>
      <c r="I162" s="1851" t="s">
        <v>934</v>
      </c>
    </row>
    <row customHeight="1" ht="11.25">
      <c r="A163" s="1851" t="s">
        <v>2295</v>
      </c>
      <c r="B163" s="1851" t="s">
        <v>16</v>
      </c>
      <c r="C163" s="1851" t="s">
        <v>2553</v>
      </c>
      <c r="D163" s="1851" t="s">
        <v>2554</v>
      </c>
      <c r="E163" s="1851" t="s">
        <v>2555</v>
      </c>
      <c r="F163" s="1851" t="s">
        <v>2325</v>
      </c>
      <c r="G163" s="1851" t="s">
        <v>2556</v>
      </c>
      <c r="H163" s="1851" t="s">
        <v>28</v>
      </c>
      <c r="I163" s="1851" t="s">
        <v>934</v>
      </c>
    </row>
    <row customHeight="1" ht="11.25">
      <c r="A164" s="1851" t="s">
        <v>2295</v>
      </c>
      <c r="B164" s="1851" t="s">
        <v>16</v>
      </c>
      <c r="C164" s="1851" t="s">
        <v>2329</v>
      </c>
      <c r="D164" s="1851" t="s">
        <v>2330</v>
      </c>
      <c r="E164" s="1851" t="s">
        <v>2331</v>
      </c>
      <c r="F164" s="1851" t="s">
        <v>55</v>
      </c>
      <c r="G164" s="1851" t="s">
        <v>2332</v>
      </c>
      <c r="H164" s="1851" t="s">
        <v>28</v>
      </c>
      <c r="I164" s="1851" t="s">
        <v>934</v>
      </c>
    </row>
    <row customHeight="1" ht="11.25">
      <c r="A165" s="1851" t="s">
        <v>2295</v>
      </c>
      <c r="B165" s="1851" t="s">
        <v>16</v>
      </c>
      <c r="C165" s="1851" t="s">
        <v>2337</v>
      </c>
      <c r="D165" s="1851" t="s">
        <v>2338</v>
      </c>
      <c r="E165" s="1851" t="s">
        <v>2339</v>
      </c>
      <c r="F165" s="1851" t="s">
        <v>2340</v>
      </c>
      <c r="G165" s="1851" t="s">
        <v>2341</v>
      </c>
      <c r="H165" s="1851" t="s">
        <v>28</v>
      </c>
      <c r="I165" s="1851" t="s">
        <v>934</v>
      </c>
    </row>
    <row customHeight="1" ht="11.25">
      <c r="A166" s="1851" t="s">
        <v>2295</v>
      </c>
      <c r="B166" s="1851" t="s">
        <v>16</v>
      </c>
      <c r="C166" s="1851" t="s">
        <v>2557</v>
      </c>
      <c r="D166" s="1851" t="s">
        <v>2558</v>
      </c>
      <c r="E166" s="1851" t="s">
        <v>2353</v>
      </c>
      <c r="F166" s="1851" t="s">
        <v>2537</v>
      </c>
      <c r="G166" s="1851" t="s">
        <v>2559</v>
      </c>
      <c r="H166" s="1851" t="s">
        <v>28</v>
      </c>
      <c r="I166" s="1851" t="s">
        <v>934</v>
      </c>
    </row>
    <row customHeight="1" ht="11.25">
      <c r="A167" s="1851" t="s">
        <v>2295</v>
      </c>
      <c r="B167" s="1851" t="s">
        <v>16</v>
      </c>
      <c r="C167" s="1851" t="s">
        <v>2355</v>
      </c>
      <c r="D167" s="1851" t="s">
        <v>2356</v>
      </c>
      <c r="E167" s="1851" t="s">
        <v>2357</v>
      </c>
      <c r="F167" s="1851" t="s">
        <v>55</v>
      </c>
      <c r="G167" s="1851" t="s">
        <v>2358</v>
      </c>
      <c r="H167" s="1851" t="s">
        <v>28</v>
      </c>
      <c r="I167" s="1851" t="s">
        <v>934</v>
      </c>
    </row>
    <row customHeight="1" ht="11.25">
      <c r="A168" s="1851" t="s">
        <v>2295</v>
      </c>
      <c r="B168" s="1851" t="s">
        <v>16</v>
      </c>
      <c r="C168" s="1851" t="s">
        <v>2366</v>
      </c>
      <c r="D168" s="1851" t="s">
        <v>2367</v>
      </c>
      <c r="E168" s="1851" t="s">
        <v>2368</v>
      </c>
      <c r="F168" s="1851" t="s">
        <v>2369</v>
      </c>
      <c r="G168" s="1851" t="s">
        <v>28</v>
      </c>
      <c r="H168" s="1851" t="s">
        <v>28</v>
      </c>
      <c r="I168" s="1851" t="s">
        <v>934</v>
      </c>
    </row>
    <row customHeight="1" ht="11.25">
      <c r="A169" s="1851" t="s">
        <v>2295</v>
      </c>
      <c r="B169" s="1851" t="s">
        <v>16</v>
      </c>
      <c r="C169" s="1851" t="s">
        <v>2560</v>
      </c>
      <c r="D169" s="1851" t="s">
        <v>2561</v>
      </c>
      <c r="E169" s="1851" t="s">
        <v>2562</v>
      </c>
      <c r="F169" s="1851" t="s">
        <v>2400</v>
      </c>
      <c r="G169" s="1851" t="s">
        <v>2563</v>
      </c>
      <c r="H169" s="1851" t="s">
        <v>28</v>
      </c>
      <c r="I169" s="1851" t="s">
        <v>934</v>
      </c>
    </row>
    <row customHeight="1" ht="11.25">
      <c r="A170" s="1851" t="s">
        <v>2295</v>
      </c>
      <c r="B170" s="1851" t="s">
        <v>16</v>
      </c>
      <c r="C170" s="1851" t="s">
        <v>2370</v>
      </c>
      <c r="D170" s="1851" t="s">
        <v>2371</v>
      </c>
      <c r="E170" s="1851" t="s">
        <v>2372</v>
      </c>
      <c r="F170" s="1851" t="s">
        <v>55</v>
      </c>
      <c r="G170" s="1851" t="s">
        <v>2373</v>
      </c>
      <c r="H170" s="1851" t="s">
        <v>28</v>
      </c>
      <c r="I170" s="1851" t="s">
        <v>934</v>
      </c>
    </row>
    <row customHeight="1" ht="11.25">
      <c r="A171" s="1851" t="s">
        <v>2295</v>
      </c>
      <c r="B171" s="1851" t="s">
        <v>16</v>
      </c>
      <c r="C171" s="1851" t="s">
        <v>2564</v>
      </c>
      <c r="D171" s="1851" t="s">
        <v>2565</v>
      </c>
      <c r="E171" s="1851" t="s">
        <v>2566</v>
      </c>
      <c r="F171" s="1851" t="s">
        <v>2456</v>
      </c>
      <c r="G171" s="1851" t="s">
        <v>2567</v>
      </c>
      <c r="H171" s="1851" t="s">
        <v>28</v>
      </c>
      <c r="I171" s="1851" t="s">
        <v>934</v>
      </c>
    </row>
    <row customHeight="1" ht="11.25">
      <c r="A172" s="1851" t="s">
        <v>2295</v>
      </c>
      <c r="B172" s="1851" t="s">
        <v>16</v>
      </c>
      <c r="C172" s="1851" t="s">
        <v>2374</v>
      </c>
      <c r="D172" s="1851" t="s">
        <v>2375</v>
      </c>
      <c r="E172" s="1851" t="s">
        <v>2376</v>
      </c>
      <c r="F172" s="1851" t="s">
        <v>2377</v>
      </c>
      <c r="G172" s="1851" t="s">
        <v>28</v>
      </c>
      <c r="H172" s="1851" t="s">
        <v>28</v>
      </c>
      <c r="I172" s="1851" t="s">
        <v>934</v>
      </c>
    </row>
    <row customHeight="1" ht="11.25">
      <c r="A173" s="1851" t="s">
        <v>2295</v>
      </c>
      <c r="B173" s="1851" t="s">
        <v>16</v>
      </c>
      <c r="C173" s="1851" t="s">
        <v>28</v>
      </c>
      <c r="D173" s="1851" t="s">
        <v>2378</v>
      </c>
      <c r="E173" s="1851" t="s">
        <v>2379</v>
      </c>
      <c r="F173" s="1851" t="s">
        <v>55</v>
      </c>
      <c r="G173" s="1851" t="s">
        <v>28</v>
      </c>
      <c r="H173" s="1851" t="s">
        <v>28</v>
      </c>
      <c r="I173" s="1851" t="s">
        <v>934</v>
      </c>
    </row>
    <row customHeight="1" ht="11.25">
      <c r="A174" s="1851" t="s">
        <v>2295</v>
      </c>
      <c r="B174" s="1851" t="s">
        <v>16</v>
      </c>
      <c r="C174" s="1851" t="s">
        <v>2380</v>
      </c>
      <c r="D174" s="1851" t="s">
        <v>2381</v>
      </c>
      <c r="E174" s="1851" t="s">
        <v>2382</v>
      </c>
      <c r="F174" s="1851" t="s">
        <v>2383</v>
      </c>
      <c r="G174" s="1851" t="s">
        <v>28</v>
      </c>
      <c r="H174" s="1851" t="s">
        <v>28</v>
      </c>
      <c r="I174" s="1851" t="s">
        <v>934</v>
      </c>
    </row>
    <row customHeight="1" ht="11.25">
      <c r="A175" s="1851" t="s">
        <v>2295</v>
      </c>
      <c r="B175" s="1851" t="s">
        <v>16</v>
      </c>
      <c r="C175" s="1851" t="s">
        <v>2384</v>
      </c>
      <c r="D175" s="1851" t="s">
        <v>2385</v>
      </c>
      <c r="E175" s="1851" t="s">
        <v>2386</v>
      </c>
      <c r="F175" s="1851" t="s">
        <v>2307</v>
      </c>
      <c r="G175" s="1851" t="s">
        <v>28</v>
      </c>
      <c r="H175" s="1851" t="s">
        <v>2387</v>
      </c>
      <c r="I175" s="1851" t="s">
        <v>934</v>
      </c>
    </row>
    <row customHeight="1" ht="11.25">
      <c r="A176" s="1851" t="s">
        <v>2295</v>
      </c>
      <c r="B176" s="1851" t="s">
        <v>16</v>
      </c>
      <c r="C176" s="1851" t="s">
        <v>2388</v>
      </c>
      <c r="D176" s="1851" t="s">
        <v>2389</v>
      </c>
      <c r="E176" s="1851" t="s">
        <v>2390</v>
      </c>
      <c r="F176" s="1851" t="s">
        <v>2383</v>
      </c>
      <c r="G176" s="1851" t="s">
        <v>2391</v>
      </c>
      <c r="H176" s="1851" t="s">
        <v>28</v>
      </c>
      <c r="I176" s="1851" t="s">
        <v>934</v>
      </c>
    </row>
    <row customHeight="1" ht="11.25">
      <c r="A177" s="1851" t="s">
        <v>2295</v>
      </c>
      <c r="B177" s="1851" t="s">
        <v>16</v>
      </c>
      <c r="C177" s="1851" t="s">
        <v>2392</v>
      </c>
      <c r="D177" s="1851" t="s">
        <v>2393</v>
      </c>
      <c r="E177" s="1851" t="s">
        <v>2394</v>
      </c>
      <c r="F177" s="1851" t="s">
        <v>2383</v>
      </c>
      <c r="G177" s="1851" t="s">
        <v>2395</v>
      </c>
      <c r="H177" s="1851" t="s">
        <v>2396</v>
      </c>
      <c r="I177" s="1851" t="s">
        <v>934</v>
      </c>
    </row>
    <row customHeight="1" ht="11.25">
      <c r="A178" s="1851" t="s">
        <v>2295</v>
      </c>
      <c r="B178" s="1851" t="s">
        <v>16</v>
      </c>
      <c r="C178" s="1851" t="s">
        <v>2397</v>
      </c>
      <c r="D178" s="1851" t="s">
        <v>2398</v>
      </c>
      <c r="E178" s="1851" t="s">
        <v>2399</v>
      </c>
      <c r="F178" s="1851" t="s">
        <v>2400</v>
      </c>
      <c r="G178" s="1851" t="s">
        <v>2401</v>
      </c>
      <c r="H178" s="1851" t="s">
        <v>28</v>
      </c>
      <c r="I178" s="1851" t="s">
        <v>934</v>
      </c>
    </row>
    <row customHeight="1" ht="11.25">
      <c r="A179" s="1851" t="s">
        <v>2295</v>
      </c>
      <c r="B179" s="1851" t="s">
        <v>16</v>
      </c>
      <c r="C179" s="1851" t="s">
        <v>2571</v>
      </c>
      <c r="D179" s="1851" t="s">
        <v>2572</v>
      </c>
      <c r="E179" s="1851" t="s">
        <v>2573</v>
      </c>
      <c r="F179" s="1851" t="s">
        <v>2574</v>
      </c>
      <c r="G179" s="1851" t="s">
        <v>28</v>
      </c>
      <c r="H179" s="1851" t="s">
        <v>28</v>
      </c>
      <c r="I179" s="1851" t="s">
        <v>934</v>
      </c>
    </row>
    <row customHeight="1" ht="11.25">
      <c r="A180" s="1851" t="s">
        <v>2295</v>
      </c>
      <c r="B180" s="1851" t="s">
        <v>16</v>
      </c>
      <c r="C180" s="1851" t="s">
        <v>2409</v>
      </c>
      <c r="D180" s="1851" t="s">
        <v>2410</v>
      </c>
      <c r="E180" s="1851" t="s">
        <v>2411</v>
      </c>
      <c r="F180" s="1851" t="s">
        <v>2316</v>
      </c>
      <c r="G180" s="1851" t="s">
        <v>28</v>
      </c>
      <c r="H180" s="1851" t="s">
        <v>28</v>
      </c>
      <c r="I180" s="1851" t="s">
        <v>934</v>
      </c>
    </row>
    <row customHeight="1" ht="11.25">
      <c r="A181" s="1851" t="s">
        <v>2295</v>
      </c>
      <c r="B181" s="1851" t="s">
        <v>16</v>
      </c>
      <c r="C181" s="1851" t="s">
        <v>2412</v>
      </c>
      <c r="D181" s="1851" t="s">
        <v>2413</v>
      </c>
      <c r="E181" s="1851" t="s">
        <v>2414</v>
      </c>
      <c r="F181" s="1851" t="s">
        <v>2307</v>
      </c>
      <c r="G181" s="1851" t="s">
        <v>28</v>
      </c>
      <c r="H181" s="1851" t="s">
        <v>28</v>
      </c>
      <c r="I181" s="1851" t="s">
        <v>934</v>
      </c>
    </row>
    <row customHeight="1" ht="11.25">
      <c r="A182" s="1851" t="s">
        <v>2295</v>
      </c>
      <c r="B182" s="1851" t="s">
        <v>16</v>
      </c>
      <c r="C182" s="1851" t="s">
        <v>2418</v>
      </c>
      <c r="D182" s="1851" t="s">
        <v>2419</v>
      </c>
      <c r="E182" s="1851" t="s">
        <v>2420</v>
      </c>
      <c r="F182" s="1851" t="s">
        <v>2400</v>
      </c>
      <c r="G182" s="1851" t="s">
        <v>28</v>
      </c>
      <c r="H182" s="1851" t="s">
        <v>28</v>
      </c>
      <c r="I182" s="1851" t="s">
        <v>934</v>
      </c>
    </row>
    <row customHeight="1" ht="11.25">
      <c r="A183" s="1851" t="s">
        <v>2295</v>
      </c>
      <c r="B183" s="1851" t="s">
        <v>16</v>
      </c>
      <c r="C183" s="1851" t="s">
        <v>2421</v>
      </c>
      <c r="D183" s="1851" t="s">
        <v>2422</v>
      </c>
      <c r="E183" s="1851" t="s">
        <v>2423</v>
      </c>
      <c r="F183" s="1851" t="s">
        <v>2400</v>
      </c>
      <c r="G183" s="1851" t="s">
        <v>2424</v>
      </c>
      <c r="H183" s="1851" t="s">
        <v>28</v>
      </c>
      <c r="I183" s="1851" t="s">
        <v>934</v>
      </c>
    </row>
    <row customHeight="1" ht="11.25">
      <c r="A184" s="1851" t="s">
        <v>2295</v>
      </c>
      <c r="B184" s="1851" t="s">
        <v>16</v>
      </c>
      <c r="C184" s="1851" t="s">
        <v>2575</v>
      </c>
      <c r="D184" s="1851" t="s">
        <v>2576</v>
      </c>
      <c r="E184" s="1851" t="s">
        <v>2577</v>
      </c>
      <c r="F184" s="1851" t="s">
        <v>2383</v>
      </c>
      <c r="G184" s="1851" t="s">
        <v>28</v>
      </c>
      <c r="H184" s="1851" t="s">
        <v>28</v>
      </c>
      <c r="I184" s="1851" t="s">
        <v>934</v>
      </c>
    </row>
    <row customHeight="1" ht="11.25">
      <c r="A185" s="1851" t="s">
        <v>2295</v>
      </c>
      <c r="B185" s="1851" t="s">
        <v>16</v>
      </c>
      <c r="C185" s="1851" t="s">
        <v>2438</v>
      </c>
      <c r="D185" s="1851" t="s">
        <v>2439</v>
      </c>
      <c r="E185" s="1851" t="s">
        <v>2440</v>
      </c>
      <c r="F185" s="1851" t="s">
        <v>2441</v>
      </c>
      <c r="G185" s="1851" t="s">
        <v>28</v>
      </c>
      <c r="H185" s="1851" t="s">
        <v>28</v>
      </c>
      <c r="I185" s="1851" t="s">
        <v>934</v>
      </c>
    </row>
    <row customHeight="1" ht="11.25">
      <c r="A186" s="1851" t="s">
        <v>2295</v>
      </c>
      <c r="B186" s="1851" t="s">
        <v>16</v>
      </c>
      <c r="C186" s="1851" t="s">
        <v>2446</v>
      </c>
      <c r="D186" s="1851" t="s">
        <v>2447</v>
      </c>
      <c r="E186" s="1851" t="s">
        <v>2448</v>
      </c>
      <c r="F186" s="1851" t="s">
        <v>2400</v>
      </c>
      <c r="G186" s="1851" t="s">
        <v>2449</v>
      </c>
      <c r="H186" s="1851" t="s">
        <v>28</v>
      </c>
      <c r="I186" s="1851" t="s">
        <v>934</v>
      </c>
    </row>
    <row customHeight="1" ht="11.25">
      <c r="A187" s="1851" t="s">
        <v>2295</v>
      </c>
      <c r="B187" s="1851" t="s">
        <v>16</v>
      </c>
      <c r="C187" s="1851" t="s">
        <v>2450</v>
      </c>
      <c r="D187" s="1851" t="s">
        <v>2451</v>
      </c>
      <c r="E187" s="1851" t="s">
        <v>2452</v>
      </c>
      <c r="F187" s="1851" t="s">
        <v>2307</v>
      </c>
      <c r="G187" s="1851" t="s">
        <v>28</v>
      </c>
      <c r="H187" s="1851" t="s">
        <v>28</v>
      </c>
      <c r="I187" s="1851" t="s">
        <v>934</v>
      </c>
    </row>
    <row customHeight="1" ht="11.25">
      <c r="A188" s="1851" t="s">
        <v>2295</v>
      </c>
      <c r="B188" s="1851" t="s">
        <v>16</v>
      </c>
      <c r="C188" s="1851" t="s">
        <v>2578</v>
      </c>
      <c r="D188" s="1851" t="s">
        <v>2579</v>
      </c>
      <c r="E188" s="1851" t="s">
        <v>2580</v>
      </c>
      <c r="F188" s="1851" t="s">
        <v>55</v>
      </c>
      <c r="G188" s="1851" t="s">
        <v>2581</v>
      </c>
      <c r="H188" s="1851" t="s">
        <v>2582</v>
      </c>
      <c r="I188" s="1851" t="s">
        <v>934</v>
      </c>
    </row>
    <row customHeight="1" ht="11.25">
      <c r="A189" s="1851" t="s">
        <v>2295</v>
      </c>
      <c r="B189" s="1851" t="s">
        <v>16</v>
      </c>
      <c r="C189" s="1851" t="s">
        <v>2458</v>
      </c>
      <c r="D189" s="1851" t="s">
        <v>2459</v>
      </c>
      <c r="E189" s="1851" t="s">
        <v>2460</v>
      </c>
      <c r="F189" s="1851" t="s">
        <v>2461</v>
      </c>
      <c r="G189" s="1851" t="s">
        <v>2462</v>
      </c>
      <c r="H189" s="1851" t="s">
        <v>28</v>
      </c>
      <c r="I189" s="1851" t="s">
        <v>934</v>
      </c>
    </row>
    <row customHeight="1" ht="11.25">
      <c r="A190" s="1851" t="s">
        <v>2295</v>
      </c>
      <c r="B190" s="1851" t="s">
        <v>16</v>
      </c>
      <c r="C190" s="1851" t="s">
        <v>2463</v>
      </c>
      <c r="D190" s="1851" t="s">
        <v>2464</v>
      </c>
      <c r="E190" s="1851" t="s">
        <v>2465</v>
      </c>
      <c r="F190" s="1851" t="s">
        <v>2466</v>
      </c>
      <c r="G190" s="1851" t="s">
        <v>28</v>
      </c>
      <c r="H190" s="1851" t="s">
        <v>28</v>
      </c>
      <c r="I190" s="1851" t="s">
        <v>934</v>
      </c>
    </row>
    <row customHeight="1" ht="11.25">
      <c r="A191" s="1851" t="s">
        <v>2295</v>
      </c>
      <c r="B191" s="1851" t="s">
        <v>16</v>
      </c>
      <c r="C191" s="1851" t="s">
        <v>2588</v>
      </c>
      <c r="D191" s="1851" t="s">
        <v>2589</v>
      </c>
      <c r="E191" s="1851" t="s">
        <v>2590</v>
      </c>
      <c r="F191" s="1851" t="s">
        <v>2591</v>
      </c>
      <c r="G191" s="1851" t="s">
        <v>28</v>
      </c>
      <c r="H191" s="1851" t="s">
        <v>28</v>
      </c>
      <c r="I191" s="1851" t="s">
        <v>934</v>
      </c>
    </row>
    <row customHeight="1" ht="11.25">
      <c r="A192" s="1851" t="s">
        <v>2295</v>
      </c>
      <c r="B192" s="1851" t="s">
        <v>16</v>
      </c>
      <c r="C192" s="1851" t="s">
        <v>2592</v>
      </c>
      <c r="D192" s="1851" t="s">
        <v>2593</v>
      </c>
      <c r="E192" s="1851" t="s">
        <v>2594</v>
      </c>
      <c r="F192" s="1851" t="s">
        <v>2591</v>
      </c>
      <c r="G192" s="1851" t="s">
        <v>28</v>
      </c>
      <c r="H192" s="1851" t="s">
        <v>28</v>
      </c>
      <c r="I192" s="1851" t="s">
        <v>934</v>
      </c>
    </row>
    <row customHeight="1" ht="11.25">
      <c r="A193" s="1851" t="s">
        <v>2295</v>
      </c>
      <c r="B193" s="1851" t="s">
        <v>16</v>
      </c>
      <c r="C193" s="1851" t="s">
        <v>2595</v>
      </c>
      <c r="D193" s="1851" t="s">
        <v>2596</v>
      </c>
      <c r="E193" s="1851" t="s">
        <v>2597</v>
      </c>
      <c r="F193" s="1851" t="s">
        <v>2586</v>
      </c>
      <c r="G193" s="1851" t="s">
        <v>2598</v>
      </c>
      <c r="H193" s="1851" t="s">
        <v>28</v>
      </c>
      <c r="I193" s="1851" t="s">
        <v>934</v>
      </c>
    </row>
    <row customHeight="1" ht="11.25">
      <c r="A194" s="1851" t="s">
        <v>2295</v>
      </c>
      <c r="B194" s="1851" t="s">
        <v>16</v>
      </c>
      <c r="C194" s="1851" t="s">
        <v>2599</v>
      </c>
      <c r="D194" s="1851" t="s">
        <v>2600</v>
      </c>
      <c r="E194" s="1851" t="s">
        <v>2601</v>
      </c>
      <c r="F194" s="1851" t="s">
        <v>2400</v>
      </c>
      <c r="G194" s="1851" t="s">
        <v>2602</v>
      </c>
      <c r="H194" s="1851" t="s">
        <v>28</v>
      </c>
      <c r="I194" s="1851" t="s">
        <v>934</v>
      </c>
    </row>
    <row customHeight="1" ht="11.25">
      <c r="A195" s="1851" t="s">
        <v>2295</v>
      </c>
      <c r="B195" s="1851" t="s">
        <v>16</v>
      </c>
      <c r="C195" s="1851" t="s">
        <v>2478</v>
      </c>
      <c r="D195" s="1851" t="s">
        <v>2479</v>
      </c>
      <c r="E195" s="1851" t="s">
        <v>2480</v>
      </c>
      <c r="F195" s="1851" t="s">
        <v>2481</v>
      </c>
      <c r="G195" s="1851" t="s">
        <v>2482</v>
      </c>
      <c r="H195" s="1851" t="s">
        <v>28</v>
      </c>
      <c r="I195" s="1851" t="s">
        <v>934</v>
      </c>
    </row>
    <row customHeight="1" ht="11.25">
      <c r="A196" s="1851" t="s">
        <v>2295</v>
      </c>
      <c r="B196" s="1851" t="s">
        <v>16</v>
      </c>
      <c r="C196" s="1851" t="s">
        <v>2603</v>
      </c>
      <c r="D196" s="1851" t="s">
        <v>2604</v>
      </c>
      <c r="E196" s="1851" t="s">
        <v>2605</v>
      </c>
      <c r="F196" s="1851" t="s">
        <v>2456</v>
      </c>
      <c r="G196" s="1851" t="s">
        <v>28</v>
      </c>
      <c r="H196" s="1851" t="s">
        <v>28</v>
      </c>
      <c r="I196" s="1851" t="s">
        <v>934</v>
      </c>
    </row>
    <row customHeight="1" ht="11.25">
      <c r="A197" s="1851" t="s">
        <v>2295</v>
      </c>
      <c r="B197" s="1851" t="s">
        <v>16</v>
      </c>
      <c r="C197" s="1851" t="s">
        <v>2493</v>
      </c>
      <c r="D197" s="1851" t="s">
        <v>2494</v>
      </c>
      <c r="E197" s="1851" t="s">
        <v>2495</v>
      </c>
      <c r="F197" s="1851" t="s">
        <v>2316</v>
      </c>
      <c r="G197" s="1851" t="s">
        <v>2496</v>
      </c>
      <c r="H197" s="1851" t="s">
        <v>28</v>
      </c>
      <c r="I197" s="1851" t="s">
        <v>934</v>
      </c>
    </row>
    <row customHeight="1" ht="11.25">
      <c r="A198" s="1851" t="s">
        <v>2295</v>
      </c>
      <c r="B198" s="1851" t="s">
        <v>16</v>
      </c>
      <c r="C198" s="1851" t="s">
        <v>2610</v>
      </c>
      <c r="D198" s="1851" t="s">
        <v>2611</v>
      </c>
      <c r="E198" s="1851" t="s">
        <v>2612</v>
      </c>
      <c r="F198" s="1851" t="s">
        <v>2613</v>
      </c>
      <c r="G198" s="1851" t="s">
        <v>2614</v>
      </c>
      <c r="H198" s="1851" t="s">
        <v>28</v>
      </c>
      <c r="I198" s="1851" t="s">
        <v>934</v>
      </c>
    </row>
    <row customHeight="1" ht="11.25">
      <c r="A199" s="1851" t="s">
        <v>2295</v>
      </c>
      <c r="B199" s="1851" t="s">
        <v>16</v>
      </c>
      <c r="C199" s="1851" t="s">
        <v>2515</v>
      </c>
      <c r="D199" s="1851" t="s">
        <v>2516</v>
      </c>
      <c r="E199" s="1851" t="s">
        <v>2517</v>
      </c>
      <c r="F199" s="1851" t="s">
        <v>2518</v>
      </c>
      <c r="G199" s="1851" t="s">
        <v>2519</v>
      </c>
      <c r="H199" s="1851" t="s">
        <v>28</v>
      </c>
      <c r="I199" s="1851" t="s">
        <v>934</v>
      </c>
    </row>
    <row customHeight="1" ht="11.25">
      <c r="A200" s="1851" t="s">
        <v>2295</v>
      </c>
      <c r="B200" s="1851" t="s">
        <v>16</v>
      </c>
      <c r="C200" s="1851" t="s">
        <v>2526</v>
      </c>
      <c r="D200" s="1851" t="s">
        <v>2527</v>
      </c>
      <c r="E200" s="1851" t="s">
        <v>2517</v>
      </c>
      <c r="F200" s="1851" t="s">
        <v>2528</v>
      </c>
      <c r="G200" s="1851" t="s">
        <v>2529</v>
      </c>
      <c r="H200" s="1851" t="s">
        <v>28</v>
      </c>
      <c r="I200" s="1851" t="s">
        <v>934</v>
      </c>
    </row>
    <row customHeight="1" ht="11.25">
      <c r="A201" s="1851" t="s">
        <v>2295</v>
      </c>
      <c r="B201" s="1851" t="s">
        <v>16</v>
      </c>
      <c r="C201" s="1851" t="s">
        <v>2530</v>
      </c>
      <c r="D201" s="1851" t="s">
        <v>2531</v>
      </c>
      <c r="E201" s="1851" t="s">
        <v>2532</v>
      </c>
      <c r="F201" s="1851" t="s">
        <v>2533</v>
      </c>
      <c r="G201" s="1851" t="s">
        <v>28</v>
      </c>
      <c r="H201" s="1851" t="s">
        <v>28</v>
      </c>
      <c r="I201" s="1851" t="s">
        <v>934</v>
      </c>
    </row>
    <row customHeight="1" ht="11.25">
      <c r="A202" s="1851" t="s">
        <v>2295</v>
      </c>
      <c r="B202" s="1851" t="s">
        <v>16</v>
      </c>
      <c r="C202" s="1851" t="s">
        <v>2615</v>
      </c>
      <c r="D202" s="1851" t="s">
        <v>2616</v>
      </c>
      <c r="E202" s="1851" t="s">
        <v>2617</v>
      </c>
      <c r="F202" s="1851" t="s">
        <v>2618</v>
      </c>
      <c r="G202" s="1851" t="s">
        <v>28</v>
      </c>
      <c r="H202" s="1851" t="s">
        <v>28</v>
      </c>
      <c r="I202" s="1851" t="s">
        <v>934</v>
      </c>
    </row>
    <row customHeight="1" ht="11.25">
      <c r="A203" s="1851" t="s">
        <v>2295</v>
      </c>
      <c r="B203" s="1851" t="s">
        <v>16</v>
      </c>
      <c r="C203" s="1851" t="s">
        <v>2542</v>
      </c>
      <c r="D203" s="1851" t="s">
        <v>2543</v>
      </c>
      <c r="E203" s="1851" t="s">
        <v>2544</v>
      </c>
      <c r="F203" s="1851" t="s">
        <v>2466</v>
      </c>
      <c r="G203" s="1851" t="s">
        <v>28</v>
      </c>
      <c r="H203" s="1851" t="s">
        <v>28</v>
      </c>
      <c r="I203" s="1851" t="s">
        <v>934</v>
      </c>
    </row>
    <row customHeight="1" ht="11.25">
      <c r="A204" s="1851" t="s">
        <v>2295</v>
      </c>
      <c r="B204" s="1851" t="s">
        <v>16</v>
      </c>
      <c r="C204" s="1851" t="s">
        <v>2308</v>
      </c>
      <c r="D204" s="1851" t="s">
        <v>2309</v>
      </c>
      <c r="E204" s="1851" t="s">
        <v>2310</v>
      </c>
      <c r="F204" s="1851" t="s">
        <v>2311</v>
      </c>
      <c r="G204" s="1851" t="s">
        <v>2312</v>
      </c>
      <c r="H204" s="1851" t="s">
        <v>28</v>
      </c>
      <c r="I204" s="1851" t="s">
        <v>1665</v>
      </c>
    </row>
    <row customHeight="1" ht="11.25">
      <c r="A205" s="1851" t="s">
        <v>2295</v>
      </c>
      <c r="B205" s="1851" t="s">
        <v>16</v>
      </c>
      <c r="C205" s="1851" t="s">
        <v>28</v>
      </c>
      <c r="D205" s="1851" t="s">
        <v>2378</v>
      </c>
      <c r="E205" s="1851" t="s">
        <v>2379</v>
      </c>
      <c r="F205" s="1851" t="s">
        <v>55</v>
      </c>
      <c r="G205" s="1851" t="s">
        <v>28</v>
      </c>
      <c r="H205" s="1851" t="s">
        <v>28</v>
      </c>
      <c r="I205" s="1851" t="s">
        <v>1665</v>
      </c>
    </row>
    <row customHeight="1" ht="11.25">
      <c r="A206" s="1851" t="s">
        <v>2295</v>
      </c>
      <c r="B206" s="1851" t="s">
        <v>16</v>
      </c>
      <c r="C206" s="1851" t="s">
        <v>2402</v>
      </c>
      <c r="D206" s="1851" t="s">
        <v>2403</v>
      </c>
      <c r="E206" s="1851" t="s">
        <v>2404</v>
      </c>
      <c r="F206" s="1851" t="s">
        <v>2340</v>
      </c>
      <c r="G206" s="1851" t="s">
        <v>28</v>
      </c>
      <c r="H206" s="1851" t="s">
        <v>28</v>
      </c>
      <c r="I206" s="1851" t="s">
        <v>1665</v>
      </c>
    </row>
    <row customHeight="1" ht="11.25">
      <c r="A207" s="1851" t="s">
        <v>2295</v>
      </c>
      <c r="B207" s="1851" t="s">
        <v>16</v>
      </c>
      <c r="C207" s="1851" t="s">
        <v>2453</v>
      </c>
      <c r="D207" s="1851" t="s">
        <v>2454</v>
      </c>
      <c r="E207" s="1851" t="s">
        <v>2455</v>
      </c>
      <c r="F207" s="1851" t="s">
        <v>2456</v>
      </c>
      <c r="G207" s="1851" t="s">
        <v>2457</v>
      </c>
      <c r="H207" s="1851" t="s">
        <v>28</v>
      </c>
      <c r="I207" s="1851" t="s">
        <v>1665</v>
      </c>
    </row>
    <row customHeight="1" ht="11.25">
      <c r="A208" s="1851" t="s">
        <v>2295</v>
      </c>
      <c r="B208" s="1851" t="s">
        <v>16</v>
      </c>
      <c r="C208" s="1851" t="s">
        <v>2619</v>
      </c>
      <c r="D208" s="1851" t="s">
        <v>2620</v>
      </c>
      <c r="E208" s="1851" t="s">
        <v>2621</v>
      </c>
      <c r="F208" s="1851" t="s">
        <v>2537</v>
      </c>
      <c r="G208" s="1851" t="s">
        <v>28</v>
      </c>
      <c r="H208" s="1851" t="s">
        <v>28</v>
      </c>
      <c r="I208" s="1851" t="s">
        <v>1665</v>
      </c>
    </row>
    <row customHeight="1" ht="11.25">
      <c r="A209" s="1851" t="s">
        <v>2295</v>
      </c>
      <c r="B209" s="1851" t="s">
        <v>16</v>
      </c>
      <c r="C209" s="1851" t="s">
        <v>2622</v>
      </c>
      <c r="D209" s="1851" t="s">
        <v>2623</v>
      </c>
      <c r="E209" s="1851" t="s">
        <v>2624</v>
      </c>
      <c r="F209" s="1851" t="s">
        <v>2400</v>
      </c>
      <c r="G209" s="1851" t="s">
        <v>28</v>
      </c>
      <c r="H209" s="1851" t="s">
        <v>28</v>
      </c>
      <c r="I209" s="1851" t="s">
        <v>1665</v>
      </c>
    </row>
    <row customHeight="1" ht="11.25">
      <c r="A210" s="1851" t="s">
        <v>2295</v>
      </c>
      <c r="B210" s="1851" t="s">
        <v>16</v>
      </c>
      <c r="C210" s="1851" t="s">
        <v>2625</v>
      </c>
      <c r="D210" s="1851" t="s">
        <v>2626</v>
      </c>
      <c r="E210" s="1851" t="s">
        <v>2627</v>
      </c>
      <c r="F210" s="1851" t="s">
        <v>2316</v>
      </c>
      <c r="G210" s="1851" t="s">
        <v>28</v>
      </c>
      <c r="H210" s="1851" t="s">
        <v>28</v>
      </c>
      <c r="I210" s="1851" t="s">
        <v>1665</v>
      </c>
    </row>
    <row customHeight="1" ht="11.25">
      <c r="A211" s="1851" t="s">
        <v>2295</v>
      </c>
      <c r="B211" s="1851" t="s">
        <v>16</v>
      </c>
      <c r="C211" s="1851" t="s">
        <v>2628</v>
      </c>
      <c r="D211" s="1851" t="s">
        <v>2629</v>
      </c>
      <c r="E211" s="1851" t="s">
        <v>2630</v>
      </c>
      <c r="F211" s="1851" t="s">
        <v>2441</v>
      </c>
      <c r="G211" s="1851" t="s">
        <v>28</v>
      </c>
      <c r="H211" s="1851" t="s">
        <v>28</v>
      </c>
      <c r="I211" s="1851" t="s">
        <v>1665</v>
      </c>
    </row>
    <row customHeight="1" ht="11.25">
      <c r="A212" s="1851" t="s">
        <v>2295</v>
      </c>
      <c r="B212" s="1851" t="s">
        <v>16</v>
      </c>
      <c r="C212" s="1851" t="s">
        <v>2631</v>
      </c>
      <c r="D212" s="1851" t="s">
        <v>2632</v>
      </c>
      <c r="E212" s="1851" t="s">
        <v>2633</v>
      </c>
      <c r="F212" s="1851" t="s">
        <v>55</v>
      </c>
      <c r="G212" s="1851" t="s">
        <v>28</v>
      </c>
      <c r="H212" s="1851" t="s">
        <v>28</v>
      </c>
      <c r="I212" s="1851" t="s">
        <v>1665</v>
      </c>
    </row>
    <row customHeight="1" ht="11.25">
      <c r="A213" s="1851" t="s">
        <v>2295</v>
      </c>
      <c r="B213" s="1851" t="s">
        <v>16</v>
      </c>
      <c r="C213" s="1851" t="s">
        <v>2634</v>
      </c>
      <c r="D213" s="1851" t="s">
        <v>2635</v>
      </c>
      <c r="E213" s="1851" t="s">
        <v>2636</v>
      </c>
      <c r="F213" s="1851" t="s">
        <v>2340</v>
      </c>
      <c r="G213" s="1851" t="s">
        <v>28</v>
      </c>
      <c r="H213" s="1851" t="s">
        <v>28</v>
      </c>
      <c r="I213" s="1851" t="s">
        <v>1665</v>
      </c>
    </row>
    <row customHeight="1" ht="11.25">
      <c r="A214" s="1851" t="s">
        <v>2295</v>
      </c>
      <c r="B214" s="1851" t="s">
        <v>16</v>
      </c>
      <c r="C214" s="1851" t="s">
        <v>2637</v>
      </c>
      <c r="D214" s="1851" t="s">
        <v>2638</v>
      </c>
      <c r="E214" s="1851" t="s">
        <v>2639</v>
      </c>
      <c r="F214" s="1851" t="s">
        <v>2349</v>
      </c>
      <c r="G214" s="1851" t="s">
        <v>28</v>
      </c>
      <c r="H214" s="1851" t="s">
        <v>28</v>
      </c>
      <c r="I214" s="1851" t="s">
        <v>1665</v>
      </c>
    </row>
    <row customHeight="1" ht="11.25">
      <c r="A215" s="1851" t="s">
        <v>2295</v>
      </c>
      <c r="B215" s="1851" t="s">
        <v>16</v>
      </c>
      <c r="C215" s="1851" t="s">
        <v>2640</v>
      </c>
      <c r="D215" s="1851" t="s">
        <v>2641</v>
      </c>
      <c r="E215" s="1851" t="s">
        <v>2642</v>
      </c>
      <c r="F215" s="1851" t="s">
        <v>2643</v>
      </c>
      <c r="G215" s="1851" t="s">
        <v>28</v>
      </c>
      <c r="H215" s="1851" t="s">
        <v>28</v>
      </c>
      <c r="I215" s="1851" t="s">
        <v>1665</v>
      </c>
    </row>
    <row customHeight="1" ht="11.25">
      <c r="A216" s="1851" t="s">
        <v>2295</v>
      </c>
      <c r="B216" s="1851" t="s">
        <v>16</v>
      </c>
      <c r="C216" s="1851" t="s">
        <v>2644</v>
      </c>
      <c r="D216" s="1851" t="s">
        <v>2645</v>
      </c>
      <c r="E216" s="1851" t="s">
        <v>2646</v>
      </c>
      <c r="F216" s="1851" t="s">
        <v>2383</v>
      </c>
      <c r="G216" s="1851" t="s">
        <v>28</v>
      </c>
      <c r="H216" s="1851" t="s">
        <v>28</v>
      </c>
      <c r="I216" s="1851" t="s">
        <v>1665</v>
      </c>
    </row>
    <row customHeight="1" ht="11.25">
      <c r="A217" s="1851" t="s">
        <v>2295</v>
      </c>
      <c r="B217" s="1851" t="s">
        <v>16</v>
      </c>
      <c r="C217" s="1851" t="s">
        <v>2647</v>
      </c>
      <c r="D217" s="1851" t="s">
        <v>2648</v>
      </c>
      <c r="E217" s="1851" t="s">
        <v>2649</v>
      </c>
      <c r="F217" s="1851" t="s">
        <v>2369</v>
      </c>
      <c r="G217" s="1851" t="s">
        <v>2650</v>
      </c>
      <c r="H217" s="1851" t="s">
        <v>28</v>
      </c>
      <c r="I217" s="1851" t="s">
        <v>1665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F0088-BEE8-3AAA-F9EC-BA02F433A718}" mc:Ignorable="x14ac xr xr2 xr3">
  <sheetPr>
    <tabColor rgb="FFFFCC99"/>
  </sheetPr>
  <dimension ref="A1:G37"/>
  <sheetViews>
    <sheetView topLeftCell="A1" showGridLines="0" workbookViewId="0">
      <selection activeCell="A1" sqref="A1"/>
    </sheetView>
  </sheetViews>
  <sheetFormatPr customHeight="1" defaultRowHeight="11.25"/>
  <cols>
    <col min="1" max="1" style="1851" width="9.140625"/>
  </cols>
  <sheetData>
    <row customHeight="1" ht="11.25">
      <c r="A1" s="374" t="s">
        <v>2651</v>
      </c>
      <c r="B1" s="65" t="s">
        <v>2652</v>
      </c>
      <c r="C1" s="65" t="s">
        <v>2653</v>
      </c>
      <c r="D1" s="65" t="s">
        <v>2654</v>
      </c>
      <c r="E1" s="61" t="s">
        <v>2655</v>
      </c>
      <c r="F1" s="61" t="s">
        <v>2656</v>
      </c>
      <c r="G1" s="61" t="s">
        <v>2657</v>
      </c>
    </row>
    <row customHeight="1" ht="11.25">
      <c r="A2" s="374" t="s">
        <v>16</v>
      </c>
      <c r="B2" s="0" t="s">
        <v>2658</v>
      </c>
      <c r="C2" s="0" t="s">
        <v>2659</v>
      </c>
      <c r="D2" s="0" t="s">
        <v>2658</v>
      </c>
      <c r="E2" s="0" t="s">
        <v>2659</v>
      </c>
      <c r="F2" s="0" t="s">
        <v>2660</v>
      </c>
      <c r="G2" s="0" t="s">
        <v>113</v>
      </c>
    </row>
    <row customHeight="1" ht="11.25">
      <c r="A3" s="374" t="s">
        <v>16</v>
      </c>
      <c r="B3" s="0" t="s">
        <v>2661</v>
      </c>
      <c r="C3" s="0" t="s">
        <v>2662</v>
      </c>
      <c r="D3" s="0" t="s">
        <v>2661</v>
      </c>
      <c r="E3" s="0" t="s">
        <v>2662</v>
      </c>
      <c r="F3" s="0" t="s">
        <v>2660</v>
      </c>
      <c r="G3" s="0" t="s">
        <v>114</v>
      </c>
    </row>
    <row customHeight="1" ht="11.25">
      <c r="A4" s="374" t="s">
        <v>16</v>
      </c>
      <c r="B4" s="0" t="s">
        <v>2663</v>
      </c>
      <c r="C4" s="0" t="s">
        <v>2664</v>
      </c>
      <c r="D4" s="0" t="s">
        <v>2663</v>
      </c>
      <c r="E4" s="0" t="s">
        <v>2664</v>
      </c>
      <c r="F4" s="0" t="s">
        <v>2660</v>
      </c>
      <c r="G4" s="0" t="s">
        <v>94</v>
      </c>
    </row>
    <row customHeight="1" ht="11.25">
      <c r="A5" s="374" t="s">
        <v>16</v>
      </c>
      <c r="B5" s="0" t="s">
        <v>2665</v>
      </c>
      <c r="C5" s="0" t="s">
        <v>2666</v>
      </c>
      <c r="D5" s="0" t="s">
        <v>2665</v>
      </c>
      <c r="E5" s="0" t="s">
        <v>2666</v>
      </c>
      <c r="F5" s="0" t="s">
        <v>2660</v>
      </c>
      <c r="G5" s="0" t="s">
        <v>95</v>
      </c>
    </row>
    <row customHeight="1" ht="11.25">
      <c r="A6" s="374" t="s">
        <v>16</v>
      </c>
      <c r="B6" s="0" t="s">
        <v>2667</v>
      </c>
      <c r="C6" s="0" t="s">
        <v>2668</v>
      </c>
      <c r="D6" s="0" t="s">
        <v>2667</v>
      </c>
      <c r="E6" s="0" t="s">
        <v>2668</v>
      </c>
      <c r="F6" s="0" t="s">
        <v>2660</v>
      </c>
      <c r="G6" s="0" t="s">
        <v>115</v>
      </c>
    </row>
    <row customHeight="1" ht="11.25">
      <c r="A7" s="374" t="s">
        <v>16</v>
      </c>
      <c r="B7" s="0" t="s">
        <v>2669</v>
      </c>
      <c r="C7" s="0" t="s">
        <v>2670</v>
      </c>
      <c r="D7" s="0" t="s">
        <v>2671</v>
      </c>
      <c r="E7" s="0" t="s">
        <v>2672</v>
      </c>
      <c r="F7" s="0" t="s">
        <v>2673</v>
      </c>
      <c r="G7" s="0" t="s">
        <v>96</v>
      </c>
    </row>
    <row customHeight="1" ht="11.25">
      <c r="A8" s="374" t="s">
        <v>16</v>
      </c>
      <c r="B8" s="0" t="s">
        <v>2669</v>
      </c>
      <c r="C8" s="0" t="s">
        <v>2670</v>
      </c>
      <c r="D8" s="0" t="s">
        <v>2674</v>
      </c>
      <c r="E8" s="0" t="s">
        <v>2675</v>
      </c>
      <c r="F8" s="0" t="s">
        <v>2676</v>
      </c>
      <c r="G8" s="0" t="s">
        <v>97</v>
      </c>
    </row>
    <row customHeight="1" ht="11.25">
      <c r="A9" s="374" t="s">
        <v>16</v>
      </c>
      <c r="B9" s="0" t="s">
        <v>2669</v>
      </c>
      <c r="C9" s="0" t="s">
        <v>2670</v>
      </c>
      <c r="D9" s="0" t="s">
        <v>2677</v>
      </c>
      <c r="E9" s="0" t="s">
        <v>2678</v>
      </c>
      <c r="F9" s="0" t="s">
        <v>2673</v>
      </c>
      <c r="G9" s="0" t="s">
        <v>116</v>
      </c>
    </row>
    <row customHeight="1" ht="11.25">
      <c r="A10" s="374" t="s">
        <v>16</v>
      </c>
      <c r="B10" s="0" t="s">
        <v>2669</v>
      </c>
      <c r="C10" s="0" t="s">
        <v>2670</v>
      </c>
      <c r="D10" s="0" t="s">
        <v>2669</v>
      </c>
      <c r="E10" s="0" t="s">
        <v>2670</v>
      </c>
      <c r="F10" s="0" t="s">
        <v>2679</v>
      </c>
      <c r="G10" s="0" t="s">
        <v>152</v>
      </c>
    </row>
    <row customHeight="1" ht="11.25">
      <c r="A11" s="374" t="s">
        <v>16</v>
      </c>
      <c r="B11" s="0" t="s">
        <v>2669</v>
      </c>
      <c r="C11" s="0" t="s">
        <v>2670</v>
      </c>
      <c r="D11" s="0" t="s">
        <v>2680</v>
      </c>
      <c r="E11" s="0" t="s">
        <v>2681</v>
      </c>
      <c r="F11" s="0" t="s">
        <v>2682</v>
      </c>
      <c r="G11" s="0" t="s">
        <v>153</v>
      </c>
    </row>
    <row customHeight="1" ht="11.25">
      <c r="A12" s="374" t="s">
        <v>16</v>
      </c>
      <c r="B12" s="0" t="s">
        <v>2683</v>
      </c>
      <c r="C12" s="0" t="s">
        <v>2684</v>
      </c>
      <c r="D12" s="0" t="s">
        <v>2683</v>
      </c>
      <c r="E12" s="0" t="s">
        <v>2684</v>
      </c>
      <c r="F12" s="0" t="s">
        <v>2685</v>
      </c>
      <c r="G12" s="0" t="s">
        <v>154</v>
      </c>
    </row>
    <row customHeight="1" ht="11.25">
      <c r="A13" s="374" t="s">
        <v>16</v>
      </c>
      <c r="B13" s="0" t="s">
        <v>2686</v>
      </c>
      <c r="C13" s="0" t="s">
        <v>2687</v>
      </c>
      <c r="D13" s="0" t="s">
        <v>2686</v>
      </c>
      <c r="E13" s="0" t="s">
        <v>2687</v>
      </c>
      <c r="F13" s="0" t="s">
        <v>2679</v>
      </c>
      <c r="G13" s="0" t="s">
        <v>155</v>
      </c>
    </row>
    <row customHeight="1" ht="11.25">
      <c r="A14" s="374" t="s">
        <v>16</v>
      </c>
      <c r="B14" s="0" t="s">
        <v>2686</v>
      </c>
      <c r="C14" s="0" t="s">
        <v>2687</v>
      </c>
      <c r="D14" s="0" t="s">
        <v>2688</v>
      </c>
      <c r="E14" s="0" t="s">
        <v>2689</v>
      </c>
      <c r="F14" s="0" t="s">
        <v>2673</v>
      </c>
      <c r="G14" s="0" t="s">
        <v>156</v>
      </c>
    </row>
    <row customHeight="1" ht="11.25">
      <c r="A15" s="374" t="s">
        <v>16</v>
      </c>
      <c r="B15" s="0" t="s">
        <v>2686</v>
      </c>
      <c r="C15" s="0" t="s">
        <v>2687</v>
      </c>
      <c r="D15" s="0" t="s">
        <v>2690</v>
      </c>
      <c r="E15" s="0" t="s">
        <v>2691</v>
      </c>
      <c r="F15" s="0" t="s">
        <v>2682</v>
      </c>
      <c r="G15" s="0" t="s">
        <v>157</v>
      </c>
    </row>
    <row customHeight="1" ht="11.25">
      <c r="A16" s="374" t="s">
        <v>16</v>
      </c>
      <c r="B16" s="0" t="s">
        <v>2686</v>
      </c>
      <c r="C16" s="0" t="s">
        <v>2687</v>
      </c>
      <c r="D16" s="0" t="s">
        <v>2692</v>
      </c>
      <c r="E16" s="0" t="s">
        <v>2693</v>
      </c>
      <c r="F16" s="0" t="s">
        <v>2682</v>
      </c>
      <c r="G16" s="0" t="s">
        <v>1511</v>
      </c>
    </row>
    <row customHeight="1" ht="11.25">
      <c r="A17" s="374" t="s">
        <v>16</v>
      </c>
      <c r="B17" s="0" t="s">
        <v>2686</v>
      </c>
      <c r="C17" s="0" t="s">
        <v>2687</v>
      </c>
      <c r="D17" s="0" t="s">
        <v>2694</v>
      </c>
      <c r="E17" s="0" t="s">
        <v>2695</v>
      </c>
      <c r="F17" s="0" t="s">
        <v>2682</v>
      </c>
      <c r="G17" s="0" t="s">
        <v>1517</v>
      </c>
    </row>
    <row customHeight="1" ht="11.25">
      <c r="A18" s="374" t="s">
        <v>16</v>
      </c>
      <c r="B18" s="0" t="s">
        <v>2686</v>
      </c>
      <c r="C18" s="0" t="s">
        <v>2687</v>
      </c>
      <c r="D18" s="0" t="s">
        <v>2696</v>
      </c>
      <c r="E18" s="0" t="s">
        <v>2697</v>
      </c>
      <c r="F18" s="0" t="s">
        <v>2682</v>
      </c>
      <c r="G18" s="0" t="s">
        <v>1529</v>
      </c>
    </row>
    <row customHeight="1" ht="11.25">
      <c r="A19" s="374" t="s">
        <v>16</v>
      </c>
      <c r="B19" s="0" t="s">
        <v>2686</v>
      </c>
      <c r="C19" s="0" t="s">
        <v>2687</v>
      </c>
      <c r="D19" s="0" t="s">
        <v>2698</v>
      </c>
      <c r="E19" s="0" t="s">
        <v>2699</v>
      </c>
      <c r="F19" s="0" t="s">
        <v>2673</v>
      </c>
      <c r="G19" s="0" t="s">
        <v>1543</v>
      </c>
    </row>
    <row customHeight="1" ht="11.25">
      <c r="A20" s="374" t="s">
        <v>16</v>
      </c>
      <c r="B20" s="0" t="s">
        <v>2686</v>
      </c>
      <c r="C20" s="0" t="s">
        <v>2687</v>
      </c>
      <c r="D20" s="0" t="s">
        <v>2700</v>
      </c>
      <c r="E20" s="0" t="s">
        <v>2701</v>
      </c>
      <c r="F20" s="0" t="s">
        <v>2673</v>
      </c>
      <c r="G20" s="0" t="s">
        <v>1555</v>
      </c>
    </row>
    <row customHeight="1" ht="11.25">
      <c r="A21" s="374" t="s">
        <v>16</v>
      </c>
      <c r="B21" s="0" t="s">
        <v>2686</v>
      </c>
      <c r="C21" s="0" t="s">
        <v>2687</v>
      </c>
      <c r="D21" s="0" t="s">
        <v>2702</v>
      </c>
      <c r="E21" s="0" t="s">
        <v>2703</v>
      </c>
      <c r="F21" s="0" t="s">
        <v>2673</v>
      </c>
      <c r="G21" s="0" t="s">
        <v>1564</v>
      </c>
    </row>
    <row customHeight="1" ht="11.25">
      <c r="A22" s="374" t="s">
        <v>16</v>
      </c>
      <c r="B22" s="0" t="s">
        <v>2686</v>
      </c>
      <c r="C22" s="0" t="s">
        <v>2687</v>
      </c>
      <c r="D22" s="0" t="s">
        <v>2704</v>
      </c>
      <c r="E22" s="0" t="s">
        <v>2705</v>
      </c>
      <c r="F22" s="0" t="s">
        <v>2676</v>
      </c>
      <c r="G22" s="0" t="s">
        <v>1580</v>
      </c>
    </row>
    <row customHeight="1" ht="11.25">
      <c r="A23" s="374" t="s">
        <v>16</v>
      </c>
      <c r="B23" s="0" t="s">
        <v>2686</v>
      </c>
      <c r="C23" s="0" t="s">
        <v>2687</v>
      </c>
      <c r="D23" s="0" t="s">
        <v>2706</v>
      </c>
      <c r="E23" s="0" t="s">
        <v>2707</v>
      </c>
      <c r="F23" s="0" t="s">
        <v>2682</v>
      </c>
      <c r="G23" s="0" t="s">
        <v>1587</v>
      </c>
    </row>
    <row customHeight="1" ht="11.25">
      <c r="A24" s="374" t="s">
        <v>16</v>
      </c>
      <c r="B24" s="0" t="s">
        <v>2686</v>
      </c>
      <c r="C24" s="0" t="s">
        <v>2687</v>
      </c>
      <c r="D24" s="0" t="s">
        <v>2708</v>
      </c>
      <c r="E24" s="0" t="s">
        <v>2709</v>
      </c>
      <c r="F24" s="0" t="s">
        <v>2673</v>
      </c>
      <c r="G24" s="0" t="s">
        <v>1595</v>
      </c>
    </row>
    <row customHeight="1" ht="11.25">
      <c r="A25" s="374" t="s">
        <v>16</v>
      </c>
      <c r="B25" s="0" t="s">
        <v>2710</v>
      </c>
      <c r="C25" s="0" t="s">
        <v>2711</v>
      </c>
      <c r="D25" s="0" t="s">
        <v>2710</v>
      </c>
      <c r="E25" s="0" t="s">
        <v>2711</v>
      </c>
      <c r="F25" s="0" t="s">
        <v>2679</v>
      </c>
      <c r="G25" s="0" t="s">
        <v>1602</v>
      </c>
    </row>
    <row customHeight="1" ht="11.25">
      <c r="A26" s="374" t="s">
        <v>16</v>
      </c>
      <c r="B26" s="0" t="s">
        <v>2710</v>
      </c>
      <c r="C26" s="0" t="s">
        <v>2711</v>
      </c>
      <c r="D26" s="0" t="s">
        <v>2712</v>
      </c>
      <c r="E26" s="0" t="s">
        <v>2713</v>
      </c>
      <c r="F26" s="0" t="s">
        <v>2682</v>
      </c>
      <c r="G26" s="0" t="s">
        <v>1606</v>
      </c>
    </row>
    <row customHeight="1" ht="11.25">
      <c r="A27" s="374" t="s">
        <v>16</v>
      </c>
      <c r="B27" s="0" t="s">
        <v>2710</v>
      </c>
      <c r="C27" s="0" t="s">
        <v>2711</v>
      </c>
      <c r="D27" s="0" t="s">
        <v>2714</v>
      </c>
      <c r="E27" s="0" t="s">
        <v>2715</v>
      </c>
      <c r="F27" s="0" t="s">
        <v>2673</v>
      </c>
      <c r="G27" s="0" t="s">
        <v>1611</v>
      </c>
    </row>
    <row customHeight="1" ht="11.25">
      <c r="A28" s="374" t="s">
        <v>16</v>
      </c>
      <c r="B28" s="0" t="s">
        <v>2716</v>
      </c>
      <c r="C28" s="0" t="s">
        <v>2717</v>
      </c>
      <c r="D28" s="0" t="s">
        <v>2716</v>
      </c>
      <c r="E28" s="0" t="s">
        <v>2717</v>
      </c>
      <c r="F28" s="0" t="s">
        <v>2685</v>
      </c>
      <c r="G28" s="0" t="s">
        <v>1619</v>
      </c>
    </row>
    <row customHeight="1" ht="11.25">
      <c r="A29" s="374" t="s">
        <v>16</v>
      </c>
      <c r="B29" s="0" t="s">
        <v>2718</v>
      </c>
      <c r="C29" s="0" t="s">
        <v>2719</v>
      </c>
      <c r="D29" s="0" t="s">
        <v>2720</v>
      </c>
      <c r="E29" s="0" t="s">
        <v>2721</v>
      </c>
      <c r="F29" s="0" t="s">
        <v>2673</v>
      </c>
      <c r="G29" s="0" t="s">
        <v>1621</v>
      </c>
    </row>
    <row customHeight="1" ht="11.25">
      <c r="A30" s="374" t="s">
        <v>16</v>
      </c>
      <c r="B30" s="0" t="s">
        <v>2718</v>
      </c>
      <c r="C30" s="0" t="s">
        <v>2719</v>
      </c>
      <c r="D30" s="0" t="s">
        <v>2722</v>
      </c>
      <c r="E30" s="0" t="s">
        <v>2723</v>
      </c>
      <c r="F30" s="0" t="s">
        <v>2682</v>
      </c>
      <c r="G30" s="0" t="s">
        <v>1624</v>
      </c>
    </row>
    <row customHeight="1" ht="11.25">
      <c r="A31" s="374" t="s">
        <v>16</v>
      </c>
      <c r="B31" s="0" t="s">
        <v>2718</v>
      </c>
      <c r="C31" s="0" t="s">
        <v>2719</v>
      </c>
      <c r="D31" s="0" t="s">
        <v>2718</v>
      </c>
      <c r="E31" s="0" t="s">
        <v>2719</v>
      </c>
      <c r="F31" s="0" t="s">
        <v>2679</v>
      </c>
      <c r="G31" s="0" t="s">
        <v>1629</v>
      </c>
    </row>
    <row customHeight="1" ht="11.25">
      <c r="A32" s="374" t="s">
        <v>16</v>
      </c>
      <c r="B32" s="0" t="s">
        <v>2724</v>
      </c>
      <c r="C32" s="0" t="s">
        <v>2725</v>
      </c>
      <c r="D32" s="0" t="s">
        <v>2724</v>
      </c>
      <c r="E32" s="0" t="s">
        <v>2725</v>
      </c>
      <c r="F32" s="0" t="s">
        <v>2685</v>
      </c>
      <c r="G32" s="0" t="s">
        <v>1631</v>
      </c>
    </row>
    <row customHeight="1" ht="11.25">
      <c r="A33" s="374" t="s">
        <v>16</v>
      </c>
      <c r="B33" s="0" t="s">
        <v>2726</v>
      </c>
      <c r="C33" s="0" t="s">
        <v>2727</v>
      </c>
      <c r="D33" s="0" t="s">
        <v>2726</v>
      </c>
      <c r="E33" s="0" t="s">
        <v>2727</v>
      </c>
      <c r="F33" s="0" t="s">
        <v>2685</v>
      </c>
      <c r="G33" s="0" t="s">
        <v>1633</v>
      </c>
    </row>
    <row customHeight="1" ht="11.25">
      <c r="A34" s="374" t="s">
        <v>16</v>
      </c>
      <c r="B34" s="0" t="s">
        <v>2728</v>
      </c>
      <c r="C34" s="0" t="s">
        <v>2729</v>
      </c>
      <c r="D34" s="0" t="s">
        <v>2728</v>
      </c>
      <c r="E34" s="0" t="s">
        <v>2729</v>
      </c>
      <c r="F34" s="0" t="s">
        <v>2685</v>
      </c>
      <c r="G34" s="0" t="s">
        <v>1635</v>
      </c>
    </row>
    <row customHeight="1" ht="11.25">
      <c r="A35" s="374" t="s">
        <v>16</v>
      </c>
      <c r="B35" s="0" t="s">
        <v>104</v>
      </c>
      <c r="C35" s="0" t="s">
        <v>105</v>
      </c>
      <c r="D35" s="0" t="s">
        <v>104</v>
      </c>
      <c r="E35" s="0" t="s">
        <v>105</v>
      </c>
      <c r="F35" s="0" t="s">
        <v>2685</v>
      </c>
      <c r="G35" s="0" t="s">
        <v>103</v>
      </c>
    </row>
    <row customHeight="1" ht="11.25">
      <c r="A36" s="374" t="s">
        <v>16</v>
      </c>
      <c r="B36" s="0" t="s">
        <v>2730</v>
      </c>
      <c r="C36" s="0" t="s">
        <v>2731</v>
      </c>
      <c r="D36" s="0" t="s">
        <v>2730</v>
      </c>
      <c r="E36" s="0" t="s">
        <v>2731</v>
      </c>
      <c r="F36" s="0" t="s">
        <v>2685</v>
      </c>
      <c r="G36" s="0" t="s">
        <v>1644</v>
      </c>
    </row>
    <row customHeight="1" ht="11.25">
      <c r="A37" s="374" t="s">
        <v>16</v>
      </c>
      <c r="B37" s="0" t="s">
        <v>2732</v>
      </c>
      <c r="C37" s="0" t="s">
        <v>2733</v>
      </c>
      <c r="D37" s="0" t="s">
        <v>2732</v>
      </c>
      <c r="E37" s="0" t="s">
        <v>2733</v>
      </c>
      <c r="F37" s="0" t="s">
        <v>2660</v>
      </c>
      <c r="G37" s="0" t="s">
        <v>1648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7E138-B878-7AF3-3DB8-7D7F6B0DBAB4}" mc:Ignorable="x14ac xr xr2 xr3">
  <sheetPr>
    <tabColor rgb="FFFFCC99"/>
  </sheetPr>
  <dimension ref="A1:I5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2734</v>
      </c>
      <c r="B1" s="836" t="s">
        <v>2735</v>
      </c>
      <c r="C1" s="1160" t="s">
        <v>2736</v>
      </c>
      <c r="D1" s="836" t="s">
        <v>2737</v>
      </c>
      <c r="E1" s="836" t="s">
        <v>2738</v>
      </c>
      <c r="F1" s="1160" t="s">
        <v>2739</v>
      </c>
      <c r="G1" s="1160" t="s">
        <v>2740</v>
      </c>
      <c r="H1" s="1160" t="s">
        <v>2741</v>
      </c>
      <c r="I1" s="1160" t="s">
        <v>2742</v>
      </c>
    </row>
    <row customHeight="1" ht="11.25">
      <c r="A2" s="1692" t="s">
        <v>113</v>
      </c>
      <c r="B2" s="1692" t="s">
        <v>2743</v>
      </c>
      <c r="C2" s="1692" t="s">
        <v>28</v>
      </c>
      <c r="D2" s="1692" t="s">
        <v>2744</v>
      </c>
      <c r="E2" s="1692" t="s">
        <v>2745</v>
      </c>
      <c r="F2" s="1692" t="s">
        <v>28</v>
      </c>
      <c r="G2" s="1692" t="s">
        <v>28</v>
      </c>
      <c r="H2" s="1692" t="s">
        <v>28</v>
      </c>
      <c r="I2" s="1692" t="s">
        <v>28</v>
      </c>
    </row>
    <row customHeight="1" ht="11.25">
      <c r="A3" s="1692" t="s">
        <v>114</v>
      </c>
      <c r="B3" s="1692" t="s">
        <v>2746</v>
      </c>
      <c r="C3" s="1692" t="s">
        <v>28</v>
      </c>
      <c r="D3" s="1692" t="s">
        <v>2744</v>
      </c>
      <c r="E3" s="1692" t="s">
        <v>2747</v>
      </c>
      <c r="F3" s="1692" t="s">
        <v>28</v>
      </c>
      <c r="G3" s="1692" t="s">
        <v>28</v>
      </c>
      <c r="H3" s="1692" t="s">
        <v>28</v>
      </c>
      <c r="I3" s="1692" t="s">
        <v>28</v>
      </c>
    </row>
    <row customHeight="1" ht="11.25">
      <c r="A4" s="1692" t="s">
        <v>94</v>
      </c>
      <c r="B4" s="1692" t="s">
        <v>2748</v>
      </c>
      <c r="C4" s="1692" t="s">
        <v>28</v>
      </c>
      <c r="D4" s="1692" t="s">
        <v>2749</v>
      </c>
      <c r="E4" s="1692" t="s">
        <v>2750</v>
      </c>
      <c r="F4" s="1692" t="s">
        <v>28</v>
      </c>
      <c r="G4" s="1692" t="s">
        <v>28</v>
      </c>
      <c r="H4" s="1692" t="s">
        <v>28</v>
      </c>
      <c r="I4" s="1692" t="s">
        <v>28</v>
      </c>
    </row>
    <row customHeight="1" ht="11.25">
      <c r="A5" s="1692" t="s">
        <v>95</v>
      </c>
      <c r="B5" s="1692" t="s">
        <v>2751</v>
      </c>
      <c r="C5" s="1692" t="s">
        <v>28</v>
      </c>
      <c r="D5" s="1692" t="s">
        <v>2752</v>
      </c>
      <c r="E5" s="1692" t="s">
        <v>2753</v>
      </c>
      <c r="F5" s="1692" t="s">
        <v>28</v>
      </c>
      <c r="G5" s="1692" t="s">
        <v>28</v>
      </c>
      <c r="H5" s="1692" t="s">
        <v>28</v>
      </c>
      <c r="I5" s="1692" t="s">
        <v>28</v>
      </c>
    </row>
    <row customHeight="1" ht="11.25">
      <c r="A6" s="1692" t="s">
        <v>115</v>
      </c>
      <c r="B6" s="1692" t="s">
        <v>2754</v>
      </c>
      <c r="C6" s="1692" t="s">
        <v>28</v>
      </c>
      <c r="D6" s="1692" t="s">
        <v>2749</v>
      </c>
      <c r="E6" s="1692" t="s">
        <v>2745</v>
      </c>
      <c r="F6" s="1692" t="s">
        <v>28</v>
      </c>
      <c r="G6" s="1692" t="s">
        <v>28</v>
      </c>
      <c r="H6" s="1692" t="s">
        <v>28</v>
      </c>
      <c r="I6" s="1692" t="s">
        <v>28</v>
      </c>
    </row>
    <row customHeight="1" ht="11.25">
      <c r="A7" s="1692" t="s">
        <v>96</v>
      </c>
      <c r="B7" s="1692" t="s">
        <v>2755</v>
      </c>
      <c r="C7" s="1692" t="s">
        <v>28</v>
      </c>
      <c r="D7" s="1692" t="s">
        <v>2756</v>
      </c>
      <c r="E7" s="1692" t="s">
        <v>2757</v>
      </c>
      <c r="F7" s="1692" t="s">
        <v>28</v>
      </c>
      <c r="G7" s="1692" t="s">
        <v>28</v>
      </c>
      <c r="H7" s="1692" t="s">
        <v>28</v>
      </c>
      <c r="I7" s="1692" t="s">
        <v>28</v>
      </c>
    </row>
    <row customHeight="1" ht="11.25">
      <c r="A8" s="1692" t="s">
        <v>97</v>
      </c>
      <c r="B8" s="1692" t="s">
        <v>2758</v>
      </c>
      <c r="C8" s="1692" t="s">
        <v>28</v>
      </c>
      <c r="D8" s="1692" t="s">
        <v>2749</v>
      </c>
      <c r="E8" s="1692" t="s">
        <v>2759</v>
      </c>
      <c r="F8" s="1692" t="s">
        <v>28</v>
      </c>
      <c r="G8" s="1692" t="s">
        <v>28</v>
      </c>
      <c r="H8" s="1692" t="s">
        <v>28</v>
      </c>
      <c r="I8" s="1692" t="s">
        <v>28</v>
      </c>
    </row>
    <row customHeight="1" ht="11.25">
      <c r="A9" s="1692" t="s">
        <v>116</v>
      </c>
      <c r="B9" s="1692" t="s">
        <v>2760</v>
      </c>
      <c r="C9" s="1692" t="s">
        <v>28</v>
      </c>
      <c r="D9" s="1692" t="s">
        <v>2756</v>
      </c>
      <c r="E9" s="1692" t="s">
        <v>2761</v>
      </c>
      <c r="F9" s="1692" t="s">
        <v>28</v>
      </c>
      <c r="G9" s="1692" t="s">
        <v>28</v>
      </c>
      <c r="H9" s="1692" t="s">
        <v>28</v>
      </c>
      <c r="I9" s="1692" t="s">
        <v>28</v>
      </c>
    </row>
    <row customHeight="1" ht="11.25">
      <c r="A10" s="1692" t="s">
        <v>152</v>
      </c>
      <c r="B10" s="1692" t="s">
        <v>2762</v>
      </c>
      <c r="C10" s="1692" t="s">
        <v>28</v>
      </c>
      <c r="D10" s="1692" t="s">
        <v>2749</v>
      </c>
      <c r="E10" s="1692" t="s">
        <v>2757</v>
      </c>
      <c r="F10" s="1692" t="s">
        <v>28</v>
      </c>
      <c r="G10" s="1692" t="s">
        <v>28</v>
      </c>
      <c r="H10" s="1692" t="s">
        <v>28</v>
      </c>
      <c r="I10" s="1692" t="s">
        <v>28</v>
      </c>
    </row>
    <row customHeight="1" ht="11.25">
      <c r="A11" s="1692" t="s">
        <v>153</v>
      </c>
      <c r="B11" s="1692" t="s">
        <v>2763</v>
      </c>
      <c r="C11" s="1692" t="s">
        <v>28</v>
      </c>
      <c r="D11" s="1692" t="s">
        <v>2749</v>
      </c>
      <c r="E11" s="1692" t="s">
        <v>2757</v>
      </c>
      <c r="F11" s="1692" t="s">
        <v>28</v>
      </c>
      <c r="G11" s="1692" t="s">
        <v>28</v>
      </c>
      <c r="H11" s="1692" t="s">
        <v>28</v>
      </c>
      <c r="I11" s="1692" t="s">
        <v>28</v>
      </c>
    </row>
    <row customHeight="1" ht="11.25">
      <c r="A12" s="1692" t="s">
        <v>154</v>
      </c>
      <c r="B12" s="1692" t="s">
        <v>2764</v>
      </c>
      <c r="C12" s="1692" t="s">
        <v>28</v>
      </c>
      <c r="D12" s="1692" t="s">
        <v>2765</v>
      </c>
      <c r="E12" s="1692" t="s">
        <v>2750</v>
      </c>
      <c r="F12" s="1692" t="s">
        <v>28</v>
      </c>
      <c r="G12" s="1692" t="s">
        <v>28</v>
      </c>
      <c r="H12" s="1692" t="s">
        <v>28</v>
      </c>
      <c r="I12" s="1692" t="s">
        <v>28</v>
      </c>
    </row>
    <row customHeight="1" ht="11.25">
      <c r="A13" s="1692" t="s">
        <v>155</v>
      </c>
      <c r="B13" s="1692" t="s">
        <v>2766</v>
      </c>
      <c r="C13" s="1692" t="s">
        <v>28</v>
      </c>
      <c r="D13" s="1692" t="s">
        <v>2765</v>
      </c>
      <c r="E13" s="1692" t="s">
        <v>2750</v>
      </c>
      <c r="F13" s="1692" t="s">
        <v>28</v>
      </c>
      <c r="G13" s="1692" t="s">
        <v>28</v>
      </c>
      <c r="H13" s="1692" t="s">
        <v>28</v>
      </c>
      <c r="I13" s="1692" t="s">
        <v>28</v>
      </c>
    </row>
    <row customHeight="1" ht="11.25">
      <c r="A14" s="1692" t="s">
        <v>156</v>
      </c>
      <c r="B14" s="1692" t="s">
        <v>2767</v>
      </c>
      <c r="C14" s="1692" t="s">
        <v>28</v>
      </c>
      <c r="D14" s="1692" t="s">
        <v>2765</v>
      </c>
      <c r="E14" s="1692" t="s">
        <v>2759</v>
      </c>
      <c r="F14" s="1692" t="s">
        <v>28</v>
      </c>
      <c r="G14" s="1692" t="s">
        <v>28</v>
      </c>
      <c r="H14" s="1692" t="s">
        <v>28</v>
      </c>
      <c r="I14" s="1692" t="s">
        <v>28</v>
      </c>
    </row>
    <row customHeight="1" ht="11.25">
      <c r="A15" s="1692" t="s">
        <v>157</v>
      </c>
      <c r="B15" s="1692" t="s">
        <v>2768</v>
      </c>
      <c r="C15" s="1692" t="s">
        <v>28</v>
      </c>
      <c r="D15" s="1692" t="s">
        <v>2769</v>
      </c>
      <c r="E15" s="1692" t="s">
        <v>2770</v>
      </c>
      <c r="F15" s="1692" t="s">
        <v>28</v>
      </c>
      <c r="G15" s="1692" t="s">
        <v>28</v>
      </c>
      <c r="H15" s="1692" t="s">
        <v>28</v>
      </c>
      <c r="I15" s="1692" t="s">
        <v>28</v>
      </c>
    </row>
    <row customHeight="1" ht="11.25">
      <c r="A16" s="1692" t="s">
        <v>1511</v>
      </c>
      <c r="B16" s="1692" t="s">
        <v>2771</v>
      </c>
      <c r="C16" s="1692" t="s">
        <v>28</v>
      </c>
      <c r="D16" s="1692" t="s">
        <v>2749</v>
      </c>
      <c r="E16" s="1692" t="s">
        <v>2745</v>
      </c>
      <c r="F16" s="1692" t="s">
        <v>28</v>
      </c>
      <c r="G16" s="1692" t="s">
        <v>28</v>
      </c>
      <c r="H16" s="1692" t="s">
        <v>28</v>
      </c>
      <c r="I16" s="1692" t="s">
        <v>28</v>
      </c>
    </row>
    <row customHeight="1" ht="11.25">
      <c r="A17" s="1692" t="s">
        <v>1517</v>
      </c>
      <c r="B17" s="1692" t="s">
        <v>2772</v>
      </c>
      <c r="C17" s="1692" t="s">
        <v>28</v>
      </c>
      <c r="D17" s="1692" t="s">
        <v>2744</v>
      </c>
      <c r="E17" s="1692" t="s">
        <v>2759</v>
      </c>
      <c r="F17" s="1692" t="s">
        <v>28</v>
      </c>
      <c r="G17" s="1692" t="s">
        <v>28</v>
      </c>
      <c r="H17" s="1692" t="s">
        <v>28</v>
      </c>
      <c r="I17" s="1692" t="s">
        <v>28</v>
      </c>
    </row>
    <row customHeight="1" ht="11.25">
      <c r="A18" s="1692" t="s">
        <v>1529</v>
      </c>
      <c r="B18" s="1692" t="s">
        <v>2773</v>
      </c>
      <c r="C18" s="1692" t="s">
        <v>28</v>
      </c>
      <c r="D18" s="1692" t="s">
        <v>2765</v>
      </c>
      <c r="E18" s="1692" t="s">
        <v>2774</v>
      </c>
      <c r="F18" s="1692" t="s">
        <v>28</v>
      </c>
      <c r="G18" s="1692" t="s">
        <v>28</v>
      </c>
      <c r="H18" s="1692" t="s">
        <v>28</v>
      </c>
      <c r="I18" s="1692" t="s">
        <v>28</v>
      </c>
    </row>
    <row customHeight="1" ht="11.25">
      <c r="A19" s="1692" t="s">
        <v>1543</v>
      </c>
      <c r="B19" s="1692" t="s">
        <v>2775</v>
      </c>
      <c r="C19" s="1692" t="s">
        <v>28</v>
      </c>
      <c r="D19" s="1692" t="s">
        <v>2744</v>
      </c>
      <c r="E19" s="1692" t="s">
        <v>2759</v>
      </c>
      <c r="F19" s="1692" t="s">
        <v>28</v>
      </c>
      <c r="G19" s="1692" t="s">
        <v>28</v>
      </c>
      <c r="H19" s="1692" t="s">
        <v>28</v>
      </c>
      <c r="I19" s="1692" t="s">
        <v>28</v>
      </c>
    </row>
    <row customHeight="1" ht="11.25">
      <c r="A20" s="1692" t="s">
        <v>1555</v>
      </c>
      <c r="B20" s="1692" t="s">
        <v>2776</v>
      </c>
      <c r="C20" s="1692" t="s">
        <v>28</v>
      </c>
      <c r="D20" s="1692" t="s">
        <v>2777</v>
      </c>
      <c r="E20" s="1692" t="s">
        <v>2778</v>
      </c>
      <c r="F20" s="1692" t="s">
        <v>28</v>
      </c>
      <c r="G20" s="1692" t="s">
        <v>28</v>
      </c>
      <c r="H20" s="1692" t="s">
        <v>28</v>
      </c>
      <c r="I20" s="1692" t="s">
        <v>28</v>
      </c>
    </row>
    <row customHeight="1" ht="11.25">
      <c r="A21" s="1692" t="s">
        <v>1564</v>
      </c>
      <c r="B21" s="1692" t="s">
        <v>2779</v>
      </c>
      <c r="C21" s="1692" t="s">
        <v>28</v>
      </c>
      <c r="D21" s="1692" t="s">
        <v>2777</v>
      </c>
      <c r="E21" s="1692" t="s">
        <v>2774</v>
      </c>
      <c r="F21" s="1692" t="s">
        <v>28</v>
      </c>
      <c r="G21" s="1692" t="s">
        <v>28</v>
      </c>
      <c r="H21" s="1692" t="s">
        <v>28</v>
      </c>
      <c r="I21" s="1692" t="s">
        <v>28</v>
      </c>
    </row>
    <row customHeight="1" ht="11.25">
      <c r="A22" s="1692" t="s">
        <v>1580</v>
      </c>
      <c r="B22" s="1692" t="s">
        <v>2780</v>
      </c>
      <c r="C22" s="1692" t="s">
        <v>28</v>
      </c>
      <c r="D22" s="1692" t="s">
        <v>2777</v>
      </c>
      <c r="E22" s="1692" t="s">
        <v>2774</v>
      </c>
      <c r="F22" s="1692" t="s">
        <v>28</v>
      </c>
      <c r="G22" s="1692" t="s">
        <v>28</v>
      </c>
      <c r="H22" s="1692" t="s">
        <v>28</v>
      </c>
      <c r="I22" s="1692" t="s">
        <v>28</v>
      </c>
    </row>
    <row customHeight="1" ht="11.25">
      <c r="A23" s="1692" t="s">
        <v>1587</v>
      </c>
      <c r="B23" s="1692" t="s">
        <v>2781</v>
      </c>
      <c r="C23" s="1692" t="s">
        <v>28</v>
      </c>
      <c r="D23" s="1692" t="s">
        <v>2777</v>
      </c>
      <c r="E23" s="1692" t="s">
        <v>2774</v>
      </c>
      <c r="F23" s="1692" t="s">
        <v>28</v>
      </c>
      <c r="G23" s="1692" t="s">
        <v>28</v>
      </c>
      <c r="H23" s="1692" t="s">
        <v>28</v>
      </c>
      <c r="I23" s="1692" t="s">
        <v>28</v>
      </c>
    </row>
    <row customHeight="1" ht="11.25">
      <c r="A24" s="1692" t="s">
        <v>1595</v>
      </c>
      <c r="B24" s="1692" t="s">
        <v>2782</v>
      </c>
      <c r="C24" s="1692" t="s">
        <v>28</v>
      </c>
      <c r="D24" s="1692" t="s">
        <v>2777</v>
      </c>
      <c r="E24" s="1692" t="s">
        <v>2774</v>
      </c>
      <c r="F24" s="1692" t="s">
        <v>28</v>
      </c>
      <c r="G24" s="1692" t="s">
        <v>28</v>
      </c>
      <c r="H24" s="1692" t="s">
        <v>28</v>
      </c>
      <c r="I24" s="1692" t="s">
        <v>28</v>
      </c>
    </row>
    <row customHeight="1" ht="11.25">
      <c r="A25" s="1692" t="s">
        <v>1602</v>
      </c>
      <c r="B25" s="1692" t="s">
        <v>2783</v>
      </c>
      <c r="C25" s="1692" t="s">
        <v>28</v>
      </c>
      <c r="D25" s="1692" t="s">
        <v>2777</v>
      </c>
      <c r="E25" s="1692" t="s">
        <v>2774</v>
      </c>
      <c r="F25" s="1692" t="s">
        <v>28</v>
      </c>
      <c r="G25" s="1692" t="s">
        <v>28</v>
      </c>
      <c r="H25" s="1692" t="s">
        <v>28</v>
      </c>
      <c r="I25" s="1692" t="s">
        <v>28</v>
      </c>
    </row>
    <row customHeight="1" ht="11.25">
      <c r="A26" s="1692" t="s">
        <v>1606</v>
      </c>
      <c r="B26" s="1692" t="s">
        <v>2784</v>
      </c>
      <c r="C26" s="1692" t="s">
        <v>28</v>
      </c>
      <c r="D26" s="1692" t="s">
        <v>2744</v>
      </c>
      <c r="E26" s="1692" t="s">
        <v>2745</v>
      </c>
      <c r="F26" s="1692" t="s">
        <v>28</v>
      </c>
      <c r="G26" s="1692" t="s">
        <v>28</v>
      </c>
      <c r="H26" s="1692" t="s">
        <v>28</v>
      </c>
      <c r="I26" s="1692" t="s">
        <v>28</v>
      </c>
    </row>
    <row customHeight="1" ht="11.25">
      <c r="A27" s="1692" t="s">
        <v>1611</v>
      </c>
      <c r="B27" s="1692" t="s">
        <v>2785</v>
      </c>
      <c r="C27" s="1692" t="s">
        <v>28</v>
      </c>
      <c r="D27" s="1692" t="s">
        <v>2744</v>
      </c>
      <c r="E27" s="1692" t="s">
        <v>2786</v>
      </c>
      <c r="F27" s="1692" t="s">
        <v>28</v>
      </c>
      <c r="G27" s="1692" t="s">
        <v>28</v>
      </c>
      <c r="H27" s="1692" t="s">
        <v>28</v>
      </c>
      <c r="I27" s="1692" t="s">
        <v>28</v>
      </c>
    </row>
    <row customHeight="1" ht="11.25">
      <c r="A28" s="1692" t="s">
        <v>1619</v>
      </c>
      <c r="B28" s="1692" t="s">
        <v>2787</v>
      </c>
      <c r="C28" s="1692" t="s">
        <v>28</v>
      </c>
      <c r="D28" s="1692" t="s">
        <v>2788</v>
      </c>
      <c r="E28" s="1692" t="s">
        <v>2759</v>
      </c>
      <c r="F28" s="1692" t="s">
        <v>28</v>
      </c>
      <c r="G28" s="1692" t="s">
        <v>28</v>
      </c>
      <c r="H28" s="1692" t="s">
        <v>28</v>
      </c>
      <c r="I28" s="1692" t="s">
        <v>28</v>
      </c>
    </row>
    <row customHeight="1" ht="11.25">
      <c r="A29" s="1692" t="s">
        <v>1621</v>
      </c>
      <c r="B29" s="1692" t="s">
        <v>2789</v>
      </c>
      <c r="C29" s="1692" t="s">
        <v>28</v>
      </c>
      <c r="D29" s="1692" t="s">
        <v>2777</v>
      </c>
      <c r="E29" s="1692" t="s">
        <v>2790</v>
      </c>
      <c r="F29" s="1692" t="s">
        <v>28</v>
      </c>
      <c r="G29" s="1692" t="s">
        <v>28</v>
      </c>
      <c r="H29" s="1692" t="s">
        <v>28</v>
      </c>
      <c r="I29" s="1692" t="s">
        <v>28</v>
      </c>
    </row>
    <row customHeight="1" ht="11.25">
      <c r="A30" s="1692" t="s">
        <v>1624</v>
      </c>
      <c r="B30" s="1692" t="s">
        <v>2791</v>
      </c>
      <c r="C30" s="1692" t="s">
        <v>28</v>
      </c>
      <c r="D30" s="1692" t="s">
        <v>2792</v>
      </c>
      <c r="E30" s="1692" t="s">
        <v>2761</v>
      </c>
      <c r="F30" s="1692" t="s">
        <v>28</v>
      </c>
      <c r="G30" s="1692" t="s">
        <v>28</v>
      </c>
      <c r="H30" s="1692" t="s">
        <v>28</v>
      </c>
      <c r="I30" s="1692" t="s">
        <v>28</v>
      </c>
    </row>
    <row customHeight="1" ht="11.25">
      <c r="A31" s="1692" t="s">
        <v>1629</v>
      </c>
      <c r="B31" s="1692" t="s">
        <v>2793</v>
      </c>
      <c r="C31" s="1692" t="s">
        <v>28</v>
      </c>
      <c r="D31" s="1692" t="s">
        <v>2749</v>
      </c>
      <c r="E31" s="1692" t="s">
        <v>2745</v>
      </c>
      <c r="F31" s="1692" t="s">
        <v>28</v>
      </c>
      <c r="G31" s="1692" t="s">
        <v>28</v>
      </c>
      <c r="H31" s="1692" t="s">
        <v>28</v>
      </c>
      <c r="I31" s="1692" t="s">
        <v>28</v>
      </c>
    </row>
    <row customHeight="1" ht="11.25">
      <c r="A32" s="1692" t="s">
        <v>1631</v>
      </c>
      <c r="B32" s="1692" t="s">
        <v>2794</v>
      </c>
      <c r="C32" s="1692" t="s">
        <v>28</v>
      </c>
      <c r="D32" s="1692" t="s">
        <v>2749</v>
      </c>
      <c r="E32" s="1692" t="s">
        <v>2745</v>
      </c>
      <c r="F32" s="1692" t="s">
        <v>28</v>
      </c>
      <c r="G32" s="1692" t="s">
        <v>28</v>
      </c>
      <c r="H32" s="1692" t="s">
        <v>28</v>
      </c>
      <c r="I32" s="1692" t="s">
        <v>28</v>
      </c>
    </row>
    <row customHeight="1" ht="11.25">
      <c r="A33" s="1692" t="s">
        <v>1633</v>
      </c>
      <c r="B33" s="1692" t="s">
        <v>2795</v>
      </c>
      <c r="C33" s="1692" t="s">
        <v>28</v>
      </c>
      <c r="D33" s="1692" t="s">
        <v>2749</v>
      </c>
      <c r="E33" s="1692" t="s">
        <v>2745</v>
      </c>
      <c r="F33" s="1692" t="s">
        <v>28</v>
      </c>
      <c r="G33" s="1692" t="s">
        <v>28</v>
      </c>
      <c r="H33" s="1692" t="s">
        <v>28</v>
      </c>
      <c r="I33" s="1692" t="s">
        <v>28</v>
      </c>
    </row>
    <row customHeight="1" ht="11.25">
      <c r="A34" s="1692" t="s">
        <v>1635</v>
      </c>
      <c r="B34" s="1692" t="s">
        <v>2796</v>
      </c>
      <c r="C34" s="1692" t="s">
        <v>28</v>
      </c>
      <c r="D34" s="1692" t="s">
        <v>2749</v>
      </c>
      <c r="E34" s="1692" t="s">
        <v>2745</v>
      </c>
      <c r="F34" s="1692" t="s">
        <v>28</v>
      </c>
      <c r="G34" s="1692" t="s">
        <v>28</v>
      </c>
      <c r="H34" s="1692" t="s">
        <v>28</v>
      </c>
      <c r="I34" s="1692" t="s">
        <v>28</v>
      </c>
    </row>
    <row customHeight="1" ht="11.25">
      <c r="A35" s="1692" t="s">
        <v>103</v>
      </c>
      <c r="B35" s="1692" t="s">
        <v>2797</v>
      </c>
      <c r="C35" s="1692" t="s">
        <v>28</v>
      </c>
      <c r="D35" s="1692" t="s">
        <v>2749</v>
      </c>
      <c r="E35" s="1692" t="s">
        <v>2759</v>
      </c>
      <c r="F35" s="1692" t="s">
        <v>28</v>
      </c>
      <c r="G35" s="1692" t="s">
        <v>28</v>
      </c>
      <c r="H35" s="1692" t="s">
        <v>28</v>
      </c>
      <c r="I35" s="1692" t="s">
        <v>28</v>
      </c>
    </row>
    <row customHeight="1" ht="11.25">
      <c r="A36" s="1692" t="s">
        <v>1644</v>
      </c>
      <c r="B36" s="1692" t="s">
        <v>2798</v>
      </c>
      <c r="C36" s="1692" t="s">
        <v>28</v>
      </c>
      <c r="D36" s="1692" t="s">
        <v>2749</v>
      </c>
      <c r="E36" s="1692" t="s">
        <v>2745</v>
      </c>
      <c r="F36" s="1692" t="s">
        <v>28</v>
      </c>
      <c r="G36" s="1692" t="s">
        <v>28</v>
      </c>
      <c r="H36" s="1692" t="s">
        <v>28</v>
      </c>
      <c r="I36" s="1692" t="s">
        <v>28</v>
      </c>
    </row>
    <row customHeight="1" ht="11.25">
      <c r="A37" s="1692" t="s">
        <v>1648</v>
      </c>
      <c r="B37" s="1692" t="s">
        <v>2799</v>
      </c>
      <c r="C37" s="1692" t="s">
        <v>28</v>
      </c>
      <c r="D37" s="1692" t="s">
        <v>2749</v>
      </c>
      <c r="E37" s="1692" t="s">
        <v>2745</v>
      </c>
      <c r="F37" s="1692" t="s">
        <v>28</v>
      </c>
      <c r="G37" s="1692" t="s">
        <v>28</v>
      </c>
      <c r="H37" s="1692" t="s">
        <v>28</v>
      </c>
      <c r="I37" s="1692" t="s">
        <v>28</v>
      </c>
    </row>
    <row customHeight="1" ht="11.25">
      <c r="A38" s="1692" t="s">
        <v>1655</v>
      </c>
      <c r="B38" s="1692" t="s">
        <v>2800</v>
      </c>
      <c r="C38" s="1692" t="s">
        <v>28</v>
      </c>
      <c r="D38" s="1692" t="s">
        <v>2749</v>
      </c>
      <c r="E38" s="1692" t="s">
        <v>2747</v>
      </c>
      <c r="F38" s="1692" t="s">
        <v>28</v>
      </c>
      <c r="G38" s="1692" t="s">
        <v>28</v>
      </c>
      <c r="H38" s="1692" t="s">
        <v>28</v>
      </c>
      <c r="I38" s="1692" t="s">
        <v>28</v>
      </c>
    </row>
    <row customHeight="1" ht="11.25">
      <c r="A39" s="1692" t="s">
        <v>1661</v>
      </c>
      <c r="B39" s="1692" t="s">
        <v>2801</v>
      </c>
      <c r="C39" s="1692" t="s">
        <v>28</v>
      </c>
      <c r="D39" s="1692" t="s">
        <v>2749</v>
      </c>
      <c r="E39" s="1692" t="s">
        <v>2747</v>
      </c>
      <c r="F39" s="1692" t="s">
        <v>28</v>
      </c>
      <c r="G39" s="1692" t="s">
        <v>28</v>
      </c>
      <c r="H39" s="1692" t="s">
        <v>28</v>
      </c>
      <c r="I39" s="1692" t="s">
        <v>28</v>
      </c>
    </row>
    <row customHeight="1" ht="11.25">
      <c r="A40" s="1692" t="s">
        <v>1666</v>
      </c>
      <c r="B40" s="1692" t="s">
        <v>2802</v>
      </c>
      <c r="C40" s="1692" t="s">
        <v>28</v>
      </c>
      <c r="D40" s="1692" t="s">
        <v>2749</v>
      </c>
      <c r="E40" s="1692" t="s">
        <v>2745</v>
      </c>
      <c r="F40" s="1692" t="s">
        <v>28</v>
      </c>
      <c r="G40" s="1692" t="s">
        <v>28</v>
      </c>
      <c r="H40" s="1692" t="s">
        <v>28</v>
      </c>
      <c r="I40" s="1692" t="s">
        <v>28</v>
      </c>
    </row>
    <row customHeight="1" ht="11.25">
      <c r="A41" s="1692" t="s">
        <v>1670</v>
      </c>
      <c r="B41" s="1692" t="s">
        <v>2803</v>
      </c>
      <c r="C41" s="1692" t="s">
        <v>28</v>
      </c>
      <c r="D41" s="1692" t="s">
        <v>2804</v>
      </c>
      <c r="E41" s="1692" t="s">
        <v>2757</v>
      </c>
      <c r="F41" s="1692" t="s">
        <v>28</v>
      </c>
      <c r="G41" s="1692" t="s">
        <v>28</v>
      </c>
      <c r="H41" s="1692" t="s">
        <v>28</v>
      </c>
      <c r="I41" s="1692" t="s">
        <v>28</v>
      </c>
    </row>
    <row customHeight="1" ht="11.25">
      <c r="A42" s="1692" t="s">
        <v>1673</v>
      </c>
      <c r="B42" s="1692" t="s">
        <v>2805</v>
      </c>
      <c r="C42" s="1692" t="s">
        <v>28</v>
      </c>
      <c r="D42" s="1692" t="s">
        <v>2806</v>
      </c>
      <c r="E42" s="1692" t="s">
        <v>2807</v>
      </c>
      <c r="F42" s="1692" t="s">
        <v>28</v>
      </c>
      <c r="G42" s="1692" t="s">
        <v>28</v>
      </c>
      <c r="H42" s="1692" t="s">
        <v>28</v>
      </c>
      <c r="I42" s="1692" t="s">
        <v>28</v>
      </c>
    </row>
    <row customHeight="1" ht="11.25">
      <c r="A43" s="1692" t="s">
        <v>1680</v>
      </c>
      <c r="B43" s="1692" t="s">
        <v>2808</v>
      </c>
      <c r="C43" s="1692" t="s">
        <v>28</v>
      </c>
      <c r="D43" s="1692" t="s">
        <v>2744</v>
      </c>
      <c r="E43" s="1692" t="s">
        <v>2759</v>
      </c>
      <c r="F43" s="1692" t="s">
        <v>28</v>
      </c>
      <c r="G43" s="1692" t="s">
        <v>28</v>
      </c>
      <c r="H43" s="1692" t="s">
        <v>28</v>
      </c>
      <c r="I43" s="1692" t="s">
        <v>28</v>
      </c>
    </row>
    <row customHeight="1" ht="11.25">
      <c r="A44" s="1692" t="s">
        <v>1689</v>
      </c>
      <c r="B44" s="1692" t="s">
        <v>2809</v>
      </c>
      <c r="C44" s="1692" t="s">
        <v>28</v>
      </c>
      <c r="D44" s="1692" t="s">
        <v>2756</v>
      </c>
      <c r="E44" s="1692" t="s">
        <v>2757</v>
      </c>
      <c r="F44" s="1692" t="s">
        <v>28</v>
      </c>
      <c r="G44" s="1692" t="s">
        <v>28</v>
      </c>
      <c r="H44" s="1692" t="s">
        <v>28</v>
      </c>
      <c r="I44" s="1692" t="s">
        <v>28</v>
      </c>
    </row>
    <row customHeight="1" ht="11.25">
      <c r="A45" s="1692" t="s">
        <v>1694</v>
      </c>
      <c r="B45" s="1692" t="s">
        <v>2810</v>
      </c>
      <c r="C45" s="1692" t="s">
        <v>28</v>
      </c>
      <c r="D45" s="1692" t="s">
        <v>2756</v>
      </c>
      <c r="E45" s="1692" t="s">
        <v>2757</v>
      </c>
      <c r="F45" s="1692" t="s">
        <v>28</v>
      </c>
      <c r="G45" s="1692" t="s">
        <v>28</v>
      </c>
      <c r="H45" s="1692" t="s">
        <v>28</v>
      </c>
      <c r="I45" s="1692" t="s">
        <v>28</v>
      </c>
    </row>
    <row customHeight="1" ht="11.25">
      <c r="A46" s="1692" t="s">
        <v>1698</v>
      </c>
      <c r="B46" s="1692" t="s">
        <v>2811</v>
      </c>
      <c r="C46" s="1692" t="s">
        <v>28</v>
      </c>
      <c r="D46" s="1692" t="s">
        <v>2744</v>
      </c>
      <c r="E46" s="1692" t="s">
        <v>2759</v>
      </c>
      <c r="F46" s="1692" t="s">
        <v>28</v>
      </c>
      <c r="G46" s="1692" t="s">
        <v>28</v>
      </c>
      <c r="H46" s="1692" t="s">
        <v>28</v>
      </c>
      <c r="I46" s="1692" t="s">
        <v>28</v>
      </c>
    </row>
    <row customHeight="1" ht="11.25">
      <c r="A47" s="1692" t="s">
        <v>1704</v>
      </c>
      <c r="B47" s="1692" t="s">
        <v>2812</v>
      </c>
      <c r="C47" s="1692" t="s">
        <v>28</v>
      </c>
      <c r="D47" s="1692" t="s">
        <v>2813</v>
      </c>
      <c r="E47" s="1692" t="s">
        <v>2814</v>
      </c>
      <c r="F47" s="1692" t="s">
        <v>28</v>
      </c>
      <c r="G47" s="1692" t="s">
        <v>28</v>
      </c>
      <c r="H47" s="1692" t="s">
        <v>28</v>
      </c>
      <c r="I47" s="1692" t="s">
        <v>28</v>
      </c>
    </row>
    <row customHeight="1" ht="11.25">
      <c r="A48" s="1692" t="s">
        <v>1709</v>
      </c>
      <c r="B48" s="1692" t="s">
        <v>2815</v>
      </c>
      <c r="C48" s="1692" t="s">
        <v>28</v>
      </c>
      <c r="D48" s="1692" t="s">
        <v>2813</v>
      </c>
      <c r="E48" s="1692" t="s">
        <v>2814</v>
      </c>
      <c r="F48" s="1692" t="s">
        <v>28</v>
      </c>
      <c r="G48" s="1692" t="s">
        <v>28</v>
      </c>
      <c r="H48" s="1692" t="s">
        <v>28</v>
      </c>
      <c r="I48" s="1692" t="s">
        <v>28</v>
      </c>
    </row>
    <row customHeight="1" ht="11.25">
      <c r="A49" s="1692" t="s">
        <v>1712</v>
      </c>
      <c r="B49" s="1692" t="s">
        <v>2816</v>
      </c>
      <c r="C49" s="1692" t="s">
        <v>28</v>
      </c>
      <c r="D49" s="1692" t="s">
        <v>2756</v>
      </c>
      <c r="E49" s="1692" t="s">
        <v>2761</v>
      </c>
      <c r="F49" s="1692" t="s">
        <v>28</v>
      </c>
      <c r="G49" s="1692" t="s">
        <v>28</v>
      </c>
      <c r="H49" s="1692" t="s">
        <v>28</v>
      </c>
      <c r="I49" s="1692" t="s">
        <v>28</v>
      </c>
    </row>
    <row customHeight="1" ht="11.25">
      <c r="A50" s="1692" t="s">
        <v>1716</v>
      </c>
      <c r="B50" s="1692" t="s">
        <v>2817</v>
      </c>
      <c r="C50" s="1692" t="s">
        <v>28</v>
      </c>
      <c r="D50" s="1692" t="s">
        <v>2765</v>
      </c>
      <c r="E50" s="1692" t="s">
        <v>2818</v>
      </c>
      <c r="F50" s="1692" t="s">
        <v>28</v>
      </c>
      <c r="G50" s="1692" t="s">
        <v>28</v>
      </c>
      <c r="H50" s="1692" t="s">
        <v>28</v>
      </c>
      <c r="I50" s="1692" t="s">
        <v>28</v>
      </c>
    </row>
    <row customHeight="1" ht="11.25">
      <c r="A51" s="1692" t="s">
        <v>1720</v>
      </c>
      <c r="B51" s="1692" t="s">
        <v>2819</v>
      </c>
      <c r="C51" s="1692" t="s">
        <v>28</v>
      </c>
      <c r="D51" s="1692" t="s">
        <v>2820</v>
      </c>
      <c r="E51" s="1692" t="s">
        <v>2818</v>
      </c>
      <c r="F51" s="1692" t="s">
        <v>28</v>
      </c>
      <c r="G51" s="1692" t="s">
        <v>28</v>
      </c>
      <c r="H51" s="1692" t="s">
        <v>28</v>
      </c>
      <c r="I51" s="1692" t="s">
        <v>28</v>
      </c>
    </row>
    <row customHeight="1" ht="11.25">
      <c r="A52" s="1692" t="s">
        <v>1724</v>
      </c>
      <c r="B52" s="1692" t="s">
        <v>2821</v>
      </c>
      <c r="C52" s="1692" t="s">
        <v>28</v>
      </c>
      <c r="D52" s="1692" t="s">
        <v>2822</v>
      </c>
      <c r="E52" s="1692" t="s">
        <v>2745</v>
      </c>
      <c r="F52" s="1692" t="s">
        <v>28</v>
      </c>
      <c r="G52" s="1692" t="s">
        <v>28</v>
      </c>
      <c r="H52" s="1692" t="s">
        <v>28</v>
      </c>
      <c r="I52" s="1692" t="s">
        <v>28</v>
      </c>
    </row>
    <row customHeight="1" ht="11.25">
      <c r="A53" s="1692" t="s">
        <v>1726</v>
      </c>
      <c r="B53" s="1692" t="s">
        <v>2823</v>
      </c>
      <c r="C53" s="1692" t="s">
        <v>28</v>
      </c>
      <c r="D53" s="1692" t="s">
        <v>2824</v>
      </c>
      <c r="E53" s="1692" t="s">
        <v>2825</v>
      </c>
      <c r="F53" s="1692" t="s">
        <v>28</v>
      </c>
      <c r="G53" s="1692" t="s">
        <v>28</v>
      </c>
      <c r="H53" s="1692" t="s">
        <v>28</v>
      </c>
      <c r="I53" s="1692" t="s">
        <v>28</v>
      </c>
    </row>
    <row customHeight="1" ht="11.25">
      <c r="A54" s="1692" t="s">
        <v>1729</v>
      </c>
      <c r="B54" s="1692" t="s">
        <v>2826</v>
      </c>
      <c r="C54" s="1692" t="s">
        <v>28</v>
      </c>
      <c r="D54" s="1692" t="s">
        <v>2756</v>
      </c>
      <c r="E54" s="1692" t="s">
        <v>2827</v>
      </c>
      <c r="F54" s="1692" t="s">
        <v>28</v>
      </c>
      <c r="G54" s="1692" t="s">
        <v>28</v>
      </c>
      <c r="H54" s="1692" t="s">
        <v>28</v>
      </c>
      <c r="I54" s="1692" t="s">
        <v>28</v>
      </c>
    </row>
    <row customHeight="1" ht="11.25">
      <c r="A55" s="1692" t="s">
        <v>1733</v>
      </c>
      <c r="B55" s="1692" t="s">
        <v>2828</v>
      </c>
      <c r="C55" s="1692" t="s">
        <v>28</v>
      </c>
      <c r="D55" s="1692" t="s">
        <v>2756</v>
      </c>
      <c r="E55" s="1692" t="s">
        <v>2827</v>
      </c>
      <c r="F55" s="1692" t="s">
        <v>28</v>
      </c>
      <c r="G55" s="1692" t="s">
        <v>28</v>
      </c>
      <c r="H55" s="1692" t="s">
        <v>28</v>
      </c>
      <c r="I55" s="1692" t="s">
        <v>28</v>
      </c>
    </row>
    <row customHeight="1" ht="11.25">
      <c r="A56" s="1692" t="s">
        <v>1736</v>
      </c>
      <c r="B56" s="1692" t="s">
        <v>2829</v>
      </c>
      <c r="C56" s="1692" t="s">
        <v>28</v>
      </c>
      <c r="D56" s="1692" t="s">
        <v>2777</v>
      </c>
      <c r="E56" s="1692" t="s">
        <v>2790</v>
      </c>
      <c r="F56" s="1692" t="s">
        <v>28</v>
      </c>
      <c r="G56" s="1692" t="s">
        <v>28</v>
      </c>
      <c r="H56" s="1692" t="s">
        <v>28</v>
      </c>
      <c r="I56" s="1692" t="s">
        <v>28</v>
      </c>
    </row>
    <row customHeight="1" ht="11.25">
      <c r="A57" s="1692" t="s">
        <v>1739</v>
      </c>
      <c r="B57" s="1692" t="s">
        <v>2830</v>
      </c>
      <c r="C57" s="1692" t="s">
        <v>28</v>
      </c>
      <c r="D57" s="1692" t="s">
        <v>2749</v>
      </c>
      <c r="E57" s="1692" t="s">
        <v>2757</v>
      </c>
      <c r="F57" s="1692" t="s">
        <v>28</v>
      </c>
      <c r="G57" s="1692" t="s">
        <v>28</v>
      </c>
      <c r="H57" s="1692" t="s">
        <v>28</v>
      </c>
      <c r="I57" s="1692" t="s">
        <v>28</v>
      </c>
    </row>
    <row customHeight="1" ht="11.25">
      <c r="A58" s="1692" t="s">
        <v>1742</v>
      </c>
      <c r="B58" s="1692" t="s">
        <v>2831</v>
      </c>
      <c r="C58" s="1692" t="s">
        <v>28</v>
      </c>
      <c r="D58" s="1692" t="s">
        <v>2765</v>
      </c>
      <c r="E58" s="1692" t="s">
        <v>2774</v>
      </c>
      <c r="F58" s="1692" t="s">
        <v>28</v>
      </c>
      <c r="G58" s="1692" t="s">
        <v>28</v>
      </c>
      <c r="H58" s="1692" t="s">
        <v>28</v>
      </c>
      <c r="I5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F5ADF-2468-3E9F-2058-4C49699DD9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8420D-4BA8-003B-4848-C769161C3B7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381</v>
      </c>
      <c r="I1" s="2218"/>
      <c r="J1" s="2218"/>
      <c r="K1" s="2218"/>
      <c r="L1" s="2218"/>
      <c r="M1" s="2218"/>
      <c r="N1" s="2218"/>
      <c r="O1" s="2218"/>
      <c r="P1" s="2218"/>
      <c r="Q1" s="2218"/>
      <c r="R1" s="2218"/>
      <c r="T1" s="2218" t="s">
        <v>382</v>
      </c>
      <c r="U1" s="2218"/>
      <c r="V1" s="2218"/>
      <c r="X1" s="2218" t="s">
        <v>383</v>
      </c>
      <c r="Y1" s="2218"/>
      <c r="Z1" s="2218"/>
      <c r="AB1" s="2218" t="s">
        <v>384</v>
      </c>
      <c r="AC1" s="2218"/>
      <c r="AT1" s="448" t="s">
        <v>14</v>
      </c>
    </row>
    <row customHeight="1" ht="14.25" hidden="1">
      <c r="AT2" s="448">
        <v>0</v>
      </c>
    </row>
    <row s="1614" customFormat="1" customHeight="1" ht="5.25">
      <c r="C3" s="702"/>
      <c r="D3" s="703"/>
      <c r="E3" s="703"/>
      <c r="F3" s="703"/>
      <c r="G3" s="703"/>
      <c r="H3" s="703" t="s">
        <v>385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"Мурманэнергосбыт"</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329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330</v>
      </c>
      <c r="AF7" s="2224" t="s">
        <v>330</v>
      </c>
      <c r="AG7" s="2224" t="s">
        <v>330</v>
      </c>
      <c r="AH7" s="2224" t="s">
        <v>330</v>
      </c>
      <c r="AT7" s="448">
        <v>14</v>
      </c>
    </row>
    <row customHeight="1" ht="27.299999999999997">
      <c r="C8" s="451"/>
      <c r="D8" s="2128" t="s">
        <v>92</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386</v>
      </c>
      <c r="I8" s="2227" t="s">
        <v>387</v>
      </c>
      <c r="J8" s="2224" t="s">
        <v>388</v>
      </c>
      <c r="K8" s="2224"/>
      <c r="L8" s="2224"/>
      <c r="M8" s="2219"/>
      <c r="N8" s="2224" t="s">
        <v>389</v>
      </c>
      <c r="O8" s="2224"/>
      <c r="P8" s="2224" t="s">
        <v>390</v>
      </c>
      <c r="Q8" s="2224"/>
      <c r="R8" s="2231" t="s">
        <v>391</v>
      </c>
      <c r="S8" s="825"/>
      <c r="T8" s="2229" t="s">
        <v>392</v>
      </c>
      <c r="U8" s="2229" t="s">
        <v>393</v>
      </c>
      <c r="V8" s="2229" t="s">
        <v>394</v>
      </c>
      <c r="W8" s="827"/>
      <c r="X8" s="2229" t="s">
        <v>395</v>
      </c>
      <c r="Y8" s="2229" t="s">
        <v>396</v>
      </c>
      <c r="Z8" s="2229" t="s">
        <v>397</v>
      </c>
      <c r="AA8" s="827"/>
      <c r="AB8" s="2229" t="s">
        <v>398</v>
      </c>
      <c r="AC8" s="2229" t="s">
        <v>391</v>
      </c>
      <c r="AD8" s="827"/>
      <c r="AE8" s="2224"/>
      <c r="AF8" s="2224"/>
      <c r="AG8" s="2224"/>
      <c r="AH8" s="2224"/>
      <c r="AT8" s="448">
        <v>26</v>
      </c>
    </row>
    <row customHeight="1" ht="46.199999999999996">
      <c r="C9" s="451"/>
      <c r="D9" s="2128"/>
      <c r="E9" s="2224"/>
      <c r="F9" s="2224"/>
      <c r="G9" s="830"/>
      <c r="H9" s="2226"/>
      <c r="I9" s="2228"/>
      <c r="J9" s="426" t="s">
        <v>399</v>
      </c>
      <c r="K9" s="426" t="s">
        <v>400</v>
      </c>
      <c r="L9" s="426" t="s">
        <v>401</v>
      </c>
      <c r="M9" s="432" t="s">
        <v>402</v>
      </c>
      <c r="N9" s="426" t="s">
        <v>403</v>
      </c>
      <c r="O9" s="426" t="s">
        <v>402</v>
      </c>
      <c r="P9" s="426" t="s">
        <v>404</v>
      </c>
      <c r="Q9" s="426" t="s">
        <v>402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405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113</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406</v>
      </c>
      <c r="AF12" s="2222" t="s">
        <v>407</v>
      </c>
      <c r="AG12" s="2222" t="s">
        <v>408</v>
      </c>
      <c r="AH12" s="2222" t="s">
        <v>409</v>
      </c>
      <c r="AI12" s="448"/>
      <c r="AM12" s="512"/>
      <c r="AP12" s="501" t="s">
        <v>410</v>
      </c>
      <c r="AQ12" s="501" t="s">
        <v>410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86</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422E7-9C81-C15D-D706-4958EE5EB24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134</v>
      </c>
      <c r="B1" s="184" t="s">
        <v>2832</v>
      </c>
    </row>
    <row customHeight="1" ht="11.25">
      <c r="A2" s="184" t="s">
        <v>102</v>
      </c>
      <c r="B2" s="184" t="s">
        <v>2833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1C1EC-5546-2B73-0687-FCA8E8C4D1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2834</v>
      </c>
      <c r="B1" s="836" t="s">
        <v>2835</v>
      </c>
    </row>
    <row customHeight="1" ht="11.25">
      <c r="A2" s="836">
        <v>4213775</v>
      </c>
      <c r="B2" s="836" t="s">
        <v>1270</v>
      </c>
    </row>
    <row customHeight="1" ht="11.25">
      <c r="A3" s="836">
        <v>4213784</v>
      </c>
      <c r="B3" s="836" t="s">
        <v>1303</v>
      </c>
    </row>
    <row customHeight="1" ht="11.25">
      <c r="A4" s="836">
        <v>4213781</v>
      </c>
      <c r="B4" s="836" t="s">
        <v>1296</v>
      </c>
    </row>
    <row customHeight="1" ht="11.25">
      <c r="A5" s="836">
        <v>4213776</v>
      </c>
      <c r="B5" s="836" t="s">
        <v>170</v>
      </c>
    </row>
    <row customHeight="1" ht="11.25">
      <c r="A6" s="836">
        <v>4213777</v>
      </c>
      <c r="B6" s="836" t="s">
        <v>176</v>
      </c>
    </row>
    <row customHeight="1" ht="11.25">
      <c r="A7" s="836">
        <v>4213778</v>
      </c>
      <c r="B7" s="836" t="s">
        <v>209</v>
      </c>
    </row>
    <row customHeight="1" ht="11.25">
      <c r="A8" s="836">
        <v>4213780</v>
      </c>
      <c r="B8" s="836" t="s">
        <v>215</v>
      </c>
    </row>
    <row customHeight="1" ht="11.25">
      <c r="A9" s="836">
        <v>4213779</v>
      </c>
      <c r="B9" s="836" t="s">
        <v>1436</v>
      </c>
    </row>
    <row customHeight="1" ht="11.25">
      <c r="A10" s="836">
        <v>4213783</v>
      </c>
      <c r="B10" s="836" t="s">
        <v>1451</v>
      </c>
    </row>
    <row customHeight="1" ht="11.25">
      <c r="A11" s="836">
        <v>4213782</v>
      </c>
      <c r="B11" s="836" t="s">
        <v>221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13458-661B-C3C8-B369-AD6EDB87CEF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2834</v>
      </c>
      <c r="B1" s="836" t="s">
        <v>2836</v>
      </c>
    </row>
    <row customHeight="1" ht="11.25">
      <c r="A2" s="836" t="s">
        <v>2837</v>
      </c>
      <c r="B2" s="836" t="s">
        <v>1549</v>
      </c>
    </row>
    <row customHeight="1" ht="11.25">
      <c r="A3" s="836" t="s">
        <v>2838</v>
      </c>
      <c r="B3" s="836" t="s">
        <v>1559</v>
      </c>
    </row>
    <row customHeight="1" ht="11.25">
      <c r="A4" s="836" t="s">
        <v>2839</v>
      </c>
      <c r="B4" s="836" t="s">
        <v>1568</v>
      </c>
    </row>
    <row customHeight="1" ht="11.25">
      <c r="A5" s="836" t="s">
        <v>2840</v>
      </c>
      <c r="B5" s="836" t="s">
        <v>1577</v>
      </c>
    </row>
    <row customHeight="1" ht="11.25">
      <c r="A6" s="836" t="s">
        <v>2841</v>
      </c>
      <c r="B6" s="836" t="s">
        <v>1583</v>
      </c>
    </row>
    <row customHeight="1" ht="11.25">
      <c r="A7" s="836" t="s">
        <v>2842</v>
      </c>
      <c r="B7" s="836" t="s">
        <v>1591</v>
      </c>
    </row>
    <row customHeight="1" ht="11.25">
      <c r="A8" s="836" t="s">
        <v>2843</v>
      </c>
      <c r="B8" s="836" t="s">
        <v>1598</v>
      </c>
    </row>
    <row customHeight="1" ht="11.25">
      <c r="A9" s="836" t="s">
        <v>2844</v>
      </c>
      <c r="B9" s="836" t="s">
        <v>1604</v>
      </c>
    </row>
    <row customHeight="1" ht="11.25">
      <c r="A10" s="836" t="s">
        <v>2845</v>
      </c>
      <c r="B10" s="836" t="s">
        <v>1608</v>
      </c>
    </row>
    <row customHeight="1" ht="11.25">
      <c r="A11" s="836" t="s">
        <v>2846</v>
      </c>
      <c r="B11" s="836" t="s">
        <v>1615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8AA28-CD37-4B51-E30E-7341EA7C6188}" mc:Ignorable="x14ac xr xr2 xr3">
  <sheetPr>
    <tabColor rgb="FFFFCC99"/>
  </sheetPr>
  <dimension ref="A1:G37"/>
  <sheetViews>
    <sheetView topLeftCell="A1" showGridLines="0" workbookViewId="0">
      <selection activeCell="A1" sqref="A1"/>
    </sheetView>
  </sheetViews>
  <sheetFormatPr customHeight="1" defaultRowHeight="11.25"/>
  <sheetData>
    <row customHeight="1" ht="11.25">
      <c r="A1" s="374" t="s">
        <v>2651</v>
      </c>
      <c r="B1" s="374" t="s">
        <v>2652</v>
      </c>
      <c r="C1" s="374" t="s">
        <v>2653</v>
      </c>
      <c r="D1" s="374" t="s">
        <v>2654</v>
      </c>
      <c r="E1" s="0" t="s">
        <v>2655</v>
      </c>
      <c r="F1" s="0" t="s">
        <v>2656</v>
      </c>
      <c r="G1" s="0" t="s">
        <v>2657</v>
      </c>
    </row>
    <row customHeight="1" ht="11.25">
      <c r="A2" s="0" t="s">
        <v>16</v>
      </c>
      <c r="B2" s="0" t="s">
        <v>2658</v>
      </c>
      <c r="C2" s="0" t="s">
        <v>2659</v>
      </c>
      <c r="D2" s="0" t="s">
        <v>2658</v>
      </c>
      <c r="E2" s="0" t="s">
        <v>2659</v>
      </c>
      <c r="F2" s="0" t="s">
        <v>2660</v>
      </c>
      <c r="G2" s="0" t="s">
        <v>113</v>
      </c>
    </row>
    <row customHeight="1" ht="11.25">
      <c r="A3" s="0" t="s">
        <v>16</v>
      </c>
      <c r="B3" s="0" t="s">
        <v>2661</v>
      </c>
      <c r="C3" s="0" t="s">
        <v>2662</v>
      </c>
      <c r="D3" s="0" t="s">
        <v>2661</v>
      </c>
      <c r="E3" s="0" t="s">
        <v>2662</v>
      </c>
      <c r="F3" s="0" t="s">
        <v>2660</v>
      </c>
      <c r="G3" s="0" t="s">
        <v>114</v>
      </c>
    </row>
    <row customHeight="1" ht="11.25">
      <c r="A4" s="0" t="s">
        <v>16</v>
      </c>
      <c r="B4" s="0" t="s">
        <v>2663</v>
      </c>
      <c r="C4" s="0" t="s">
        <v>2664</v>
      </c>
      <c r="D4" s="0" t="s">
        <v>2663</v>
      </c>
      <c r="E4" s="0" t="s">
        <v>2664</v>
      </c>
      <c r="F4" s="0" t="s">
        <v>2660</v>
      </c>
      <c r="G4" s="0" t="s">
        <v>94</v>
      </c>
    </row>
    <row customHeight="1" ht="11.25">
      <c r="A5" s="0" t="s">
        <v>16</v>
      </c>
      <c r="B5" s="0" t="s">
        <v>2665</v>
      </c>
      <c r="C5" s="0" t="s">
        <v>2666</v>
      </c>
      <c r="D5" s="0" t="s">
        <v>2665</v>
      </c>
      <c r="E5" s="0" t="s">
        <v>2666</v>
      </c>
      <c r="F5" s="0" t="s">
        <v>2660</v>
      </c>
      <c r="G5" s="0" t="s">
        <v>95</v>
      </c>
    </row>
    <row customHeight="1" ht="11.25">
      <c r="A6" s="0" t="s">
        <v>16</v>
      </c>
      <c r="B6" s="0" t="s">
        <v>2667</v>
      </c>
      <c r="C6" s="0" t="s">
        <v>2668</v>
      </c>
      <c r="D6" s="0" t="s">
        <v>2667</v>
      </c>
      <c r="E6" s="0" t="s">
        <v>2668</v>
      </c>
      <c r="F6" s="0" t="s">
        <v>2660</v>
      </c>
      <c r="G6" s="0" t="s">
        <v>115</v>
      </c>
    </row>
    <row customHeight="1" ht="11.25">
      <c r="A7" s="0" t="s">
        <v>16</v>
      </c>
      <c r="B7" s="0" t="s">
        <v>2669</v>
      </c>
      <c r="C7" s="0" t="s">
        <v>2670</v>
      </c>
      <c r="D7" s="0" t="s">
        <v>2671</v>
      </c>
      <c r="E7" s="0" t="s">
        <v>2672</v>
      </c>
      <c r="F7" s="0" t="s">
        <v>2673</v>
      </c>
      <c r="G7" s="0" t="s">
        <v>96</v>
      </c>
    </row>
    <row customHeight="1" ht="11.25">
      <c r="A8" s="0" t="s">
        <v>16</v>
      </c>
      <c r="B8" s="0" t="s">
        <v>2669</v>
      </c>
      <c r="C8" s="0" t="s">
        <v>2670</v>
      </c>
      <c r="D8" s="0" t="s">
        <v>2674</v>
      </c>
      <c r="E8" s="0" t="s">
        <v>2675</v>
      </c>
      <c r="F8" s="0" t="s">
        <v>2676</v>
      </c>
      <c r="G8" s="0" t="s">
        <v>97</v>
      </c>
    </row>
    <row customHeight="1" ht="11.25">
      <c r="A9" s="0" t="s">
        <v>16</v>
      </c>
      <c r="B9" s="0" t="s">
        <v>2669</v>
      </c>
      <c r="C9" s="0" t="s">
        <v>2670</v>
      </c>
      <c r="D9" s="0" t="s">
        <v>2677</v>
      </c>
      <c r="E9" s="0" t="s">
        <v>2678</v>
      </c>
      <c r="F9" s="0" t="s">
        <v>2673</v>
      </c>
      <c r="G9" s="0" t="s">
        <v>116</v>
      </c>
    </row>
    <row customHeight="1" ht="11.25">
      <c r="A10" s="0" t="s">
        <v>16</v>
      </c>
      <c r="B10" s="0" t="s">
        <v>2669</v>
      </c>
      <c r="C10" s="0" t="s">
        <v>2670</v>
      </c>
      <c r="D10" s="0" t="s">
        <v>2669</v>
      </c>
      <c r="E10" s="0" t="s">
        <v>2670</v>
      </c>
      <c r="F10" s="0" t="s">
        <v>2679</v>
      </c>
      <c r="G10" s="0" t="s">
        <v>152</v>
      </c>
    </row>
    <row customHeight="1" ht="11.25">
      <c r="A11" s="0" t="s">
        <v>16</v>
      </c>
      <c r="B11" s="0" t="s">
        <v>2669</v>
      </c>
      <c r="C11" s="0" t="s">
        <v>2670</v>
      </c>
      <c r="D11" s="0" t="s">
        <v>2680</v>
      </c>
      <c r="E11" s="0" t="s">
        <v>2681</v>
      </c>
      <c r="F11" s="0" t="s">
        <v>2682</v>
      </c>
      <c r="G11" s="0" t="s">
        <v>153</v>
      </c>
    </row>
    <row customHeight="1" ht="11.25">
      <c r="A12" s="0" t="s">
        <v>16</v>
      </c>
      <c r="B12" s="0" t="s">
        <v>2683</v>
      </c>
      <c r="C12" s="0" t="s">
        <v>2684</v>
      </c>
      <c r="D12" s="0" t="s">
        <v>2683</v>
      </c>
      <c r="E12" s="0" t="s">
        <v>2684</v>
      </c>
      <c r="F12" s="0" t="s">
        <v>2685</v>
      </c>
      <c r="G12" s="0" t="s">
        <v>154</v>
      </c>
    </row>
    <row customHeight="1" ht="11.25">
      <c r="A13" s="0" t="s">
        <v>16</v>
      </c>
      <c r="B13" s="0" t="s">
        <v>2686</v>
      </c>
      <c r="C13" s="0" t="s">
        <v>2687</v>
      </c>
      <c r="D13" s="0" t="s">
        <v>2686</v>
      </c>
      <c r="E13" s="0" t="s">
        <v>2687</v>
      </c>
      <c r="F13" s="0" t="s">
        <v>2679</v>
      </c>
      <c r="G13" s="0" t="s">
        <v>155</v>
      </c>
    </row>
    <row customHeight="1" ht="11.25">
      <c r="A14" s="0" t="s">
        <v>16</v>
      </c>
      <c r="B14" s="0" t="s">
        <v>2686</v>
      </c>
      <c r="C14" s="0" t="s">
        <v>2687</v>
      </c>
      <c r="D14" s="0" t="s">
        <v>2688</v>
      </c>
      <c r="E14" s="0" t="s">
        <v>2689</v>
      </c>
      <c r="F14" s="0" t="s">
        <v>2673</v>
      </c>
      <c r="G14" s="0" t="s">
        <v>156</v>
      </c>
    </row>
    <row customHeight="1" ht="11.25">
      <c r="A15" s="0" t="s">
        <v>16</v>
      </c>
      <c r="B15" s="0" t="s">
        <v>2686</v>
      </c>
      <c r="C15" s="0" t="s">
        <v>2687</v>
      </c>
      <c r="D15" s="0" t="s">
        <v>2690</v>
      </c>
      <c r="E15" s="0" t="s">
        <v>2691</v>
      </c>
      <c r="F15" s="0" t="s">
        <v>2682</v>
      </c>
      <c r="G15" s="0" t="s">
        <v>157</v>
      </c>
    </row>
    <row customHeight="1" ht="11.25">
      <c r="A16" s="0" t="s">
        <v>16</v>
      </c>
      <c r="B16" s="0" t="s">
        <v>2686</v>
      </c>
      <c r="C16" s="0" t="s">
        <v>2687</v>
      </c>
      <c r="D16" s="0" t="s">
        <v>2692</v>
      </c>
      <c r="E16" s="0" t="s">
        <v>2693</v>
      </c>
      <c r="F16" s="0" t="s">
        <v>2682</v>
      </c>
      <c r="G16" s="0" t="s">
        <v>1511</v>
      </c>
    </row>
    <row customHeight="1" ht="11.25">
      <c r="A17" s="0" t="s">
        <v>16</v>
      </c>
      <c r="B17" s="0" t="s">
        <v>2686</v>
      </c>
      <c r="C17" s="0" t="s">
        <v>2687</v>
      </c>
      <c r="D17" s="0" t="s">
        <v>2694</v>
      </c>
      <c r="E17" s="0" t="s">
        <v>2695</v>
      </c>
      <c r="F17" s="0" t="s">
        <v>2682</v>
      </c>
      <c r="G17" s="0" t="s">
        <v>1517</v>
      </c>
    </row>
    <row customHeight="1" ht="11.25">
      <c r="A18" s="0" t="s">
        <v>16</v>
      </c>
      <c r="B18" s="0" t="s">
        <v>2686</v>
      </c>
      <c r="C18" s="0" t="s">
        <v>2687</v>
      </c>
      <c r="D18" s="0" t="s">
        <v>2696</v>
      </c>
      <c r="E18" s="0" t="s">
        <v>2697</v>
      </c>
      <c r="F18" s="0" t="s">
        <v>2682</v>
      </c>
      <c r="G18" s="0" t="s">
        <v>1529</v>
      </c>
    </row>
    <row customHeight="1" ht="11.25">
      <c r="A19" s="0" t="s">
        <v>16</v>
      </c>
      <c r="B19" s="0" t="s">
        <v>2686</v>
      </c>
      <c r="C19" s="0" t="s">
        <v>2687</v>
      </c>
      <c r="D19" s="0" t="s">
        <v>2698</v>
      </c>
      <c r="E19" s="0" t="s">
        <v>2699</v>
      </c>
      <c r="F19" s="0" t="s">
        <v>2673</v>
      </c>
      <c r="G19" s="0" t="s">
        <v>1543</v>
      </c>
    </row>
    <row customHeight="1" ht="11.25">
      <c r="A20" s="0" t="s">
        <v>16</v>
      </c>
      <c r="B20" s="0" t="s">
        <v>2686</v>
      </c>
      <c r="C20" s="0" t="s">
        <v>2687</v>
      </c>
      <c r="D20" s="0" t="s">
        <v>2700</v>
      </c>
      <c r="E20" s="0" t="s">
        <v>2701</v>
      </c>
      <c r="F20" s="0" t="s">
        <v>2673</v>
      </c>
      <c r="G20" s="0" t="s">
        <v>1555</v>
      </c>
    </row>
    <row customHeight="1" ht="11.25">
      <c r="A21" s="0" t="s">
        <v>16</v>
      </c>
      <c r="B21" s="0" t="s">
        <v>2686</v>
      </c>
      <c r="C21" s="0" t="s">
        <v>2687</v>
      </c>
      <c r="D21" s="0" t="s">
        <v>2702</v>
      </c>
      <c r="E21" s="0" t="s">
        <v>2703</v>
      </c>
      <c r="F21" s="0" t="s">
        <v>2673</v>
      </c>
      <c r="G21" s="0" t="s">
        <v>1564</v>
      </c>
    </row>
    <row customHeight="1" ht="11.25">
      <c r="A22" s="0" t="s">
        <v>16</v>
      </c>
      <c r="B22" s="0" t="s">
        <v>2686</v>
      </c>
      <c r="C22" s="0" t="s">
        <v>2687</v>
      </c>
      <c r="D22" s="0" t="s">
        <v>2704</v>
      </c>
      <c r="E22" s="0" t="s">
        <v>2705</v>
      </c>
      <c r="F22" s="0" t="s">
        <v>2676</v>
      </c>
      <c r="G22" s="0" t="s">
        <v>1580</v>
      </c>
    </row>
    <row customHeight="1" ht="11.25">
      <c r="A23" s="0" t="s">
        <v>16</v>
      </c>
      <c r="B23" s="0" t="s">
        <v>2686</v>
      </c>
      <c r="C23" s="0" t="s">
        <v>2687</v>
      </c>
      <c r="D23" s="0" t="s">
        <v>2706</v>
      </c>
      <c r="E23" s="0" t="s">
        <v>2707</v>
      </c>
      <c r="F23" s="0" t="s">
        <v>2682</v>
      </c>
      <c r="G23" s="0" t="s">
        <v>1587</v>
      </c>
    </row>
    <row customHeight="1" ht="11.25">
      <c r="A24" s="0" t="s">
        <v>16</v>
      </c>
      <c r="B24" s="0" t="s">
        <v>2686</v>
      </c>
      <c r="C24" s="0" t="s">
        <v>2687</v>
      </c>
      <c r="D24" s="0" t="s">
        <v>2708</v>
      </c>
      <c r="E24" s="0" t="s">
        <v>2709</v>
      </c>
      <c r="F24" s="0" t="s">
        <v>2673</v>
      </c>
      <c r="G24" s="0" t="s">
        <v>1595</v>
      </c>
    </row>
    <row customHeight="1" ht="11.25">
      <c r="A25" s="0" t="s">
        <v>16</v>
      </c>
      <c r="B25" s="0" t="s">
        <v>2710</v>
      </c>
      <c r="C25" s="0" t="s">
        <v>2711</v>
      </c>
      <c r="D25" s="0" t="s">
        <v>2710</v>
      </c>
      <c r="E25" s="0" t="s">
        <v>2711</v>
      </c>
      <c r="F25" s="0" t="s">
        <v>2679</v>
      </c>
      <c r="G25" s="0" t="s">
        <v>1602</v>
      </c>
    </row>
    <row customHeight="1" ht="11.25">
      <c r="A26" s="0" t="s">
        <v>16</v>
      </c>
      <c r="B26" s="0" t="s">
        <v>2710</v>
      </c>
      <c r="C26" s="0" t="s">
        <v>2711</v>
      </c>
      <c r="D26" s="0" t="s">
        <v>2712</v>
      </c>
      <c r="E26" s="0" t="s">
        <v>2713</v>
      </c>
      <c r="F26" s="0" t="s">
        <v>2682</v>
      </c>
      <c r="G26" s="0" t="s">
        <v>1606</v>
      </c>
    </row>
    <row customHeight="1" ht="11.25">
      <c r="A27" s="0" t="s">
        <v>16</v>
      </c>
      <c r="B27" s="0" t="s">
        <v>2710</v>
      </c>
      <c r="C27" s="0" t="s">
        <v>2711</v>
      </c>
      <c r="D27" s="0" t="s">
        <v>2714</v>
      </c>
      <c r="E27" s="0" t="s">
        <v>2715</v>
      </c>
      <c r="F27" s="0" t="s">
        <v>2673</v>
      </c>
      <c r="G27" s="0" t="s">
        <v>1611</v>
      </c>
    </row>
    <row customHeight="1" ht="11.25">
      <c r="A28" s="0" t="s">
        <v>16</v>
      </c>
      <c r="B28" s="0" t="s">
        <v>2716</v>
      </c>
      <c r="C28" s="0" t="s">
        <v>2717</v>
      </c>
      <c r="D28" s="0" t="s">
        <v>2716</v>
      </c>
      <c r="E28" s="0" t="s">
        <v>2717</v>
      </c>
      <c r="F28" s="0" t="s">
        <v>2685</v>
      </c>
      <c r="G28" s="0" t="s">
        <v>1619</v>
      </c>
    </row>
    <row customHeight="1" ht="11.25">
      <c r="A29" s="0" t="s">
        <v>16</v>
      </c>
      <c r="B29" s="0" t="s">
        <v>2718</v>
      </c>
      <c r="C29" s="0" t="s">
        <v>2719</v>
      </c>
      <c r="D29" s="0" t="s">
        <v>2720</v>
      </c>
      <c r="E29" s="0" t="s">
        <v>2721</v>
      </c>
      <c r="F29" s="0" t="s">
        <v>2673</v>
      </c>
      <c r="G29" s="0" t="s">
        <v>1621</v>
      </c>
    </row>
    <row customHeight="1" ht="11.25">
      <c r="A30" s="0" t="s">
        <v>16</v>
      </c>
      <c r="B30" s="0" t="s">
        <v>2718</v>
      </c>
      <c r="C30" s="0" t="s">
        <v>2719</v>
      </c>
      <c r="D30" s="0" t="s">
        <v>2722</v>
      </c>
      <c r="E30" s="0" t="s">
        <v>2723</v>
      </c>
      <c r="F30" s="0" t="s">
        <v>2682</v>
      </c>
      <c r="G30" s="0" t="s">
        <v>1624</v>
      </c>
    </row>
    <row customHeight="1" ht="11.25">
      <c r="A31" s="0" t="s">
        <v>16</v>
      </c>
      <c r="B31" s="0" t="s">
        <v>2718</v>
      </c>
      <c r="C31" s="0" t="s">
        <v>2719</v>
      </c>
      <c r="D31" s="0" t="s">
        <v>2718</v>
      </c>
      <c r="E31" s="0" t="s">
        <v>2719</v>
      </c>
      <c r="F31" s="0" t="s">
        <v>2679</v>
      </c>
      <c r="G31" s="0" t="s">
        <v>1629</v>
      </c>
    </row>
    <row customHeight="1" ht="11.25">
      <c r="A32" s="0" t="s">
        <v>16</v>
      </c>
      <c r="B32" s="0" t="s">
        <v>2724</v>
      </c>
      <c r="C32" s="0" t="s">
        <v>2725</v>
      </c>
      <c r="D32" s="0" t="s">
        <v>2724</v>
      </c>
      <c r="E32" s="0" t="s">
        <v>2725</v>
      </c>
      <c r="F32" s="0" t="s">
        <v>2685</v>
      </c>
      <c r="G32" s="0" t="s">
        <v>1631</v>
      </c>
    </row>
    <row customHeight="1" ht="11.25">
      <c r="A33" s="0" t="s">
        <v>16</v>
      </c>
      <c r="B33" s="0" t="s">
        <v>2726</v>
      </c>
      <c r="C33" s="0" t="s">
        <v>2727</v>
      </c>
      <c r="D33" s="0" t="s">
        <v>2726</v>
      </c>
      <c r="E33" s="0" t="s">
        <v>2727</v>
      </c>
      <c r="F33" s="0" t="s">
        <v>2685</v>
      </c>
      <c r="G33" s="0" t="s">
        <v>1633</v>
      </c>
    </row>
    <row customHeight="1" ht="11.25">
      <c r="A34" s="0" t="s">
        <v>16</v>
      </c>
      <c r="B34" s="0" t="s">
        <v>2728</v>
      </c>
      <c r="C34" s="0" t="s">
        <v>2729</v>
      </c>
      <c r="D34" s="0" t="s">
        <v>2728</v>
      </c>
      <c r="E34" s="0" t="s">
        <v>2729</v>
      </c>
      <c r="F34" s="0" t="s">
        <v>2685</v>
      </c>
      <c r="G34" s="0" t="s">
        <v>1635</v>
      </c>
    </row>
    <row customHeight="1" ht="11.25">
      <c r="A35" s="0" t="s">
        <v>16</v>
      </c>
      <c r="B35" s="0" t="s">
        <v>104</v>
      </c>
      <c r="C35" s="0" t="s">
        <v>105</v>
      </c>
      <c r="D35" s="0" t="s">
        <v>104</v>
      </c>
      <c r="E35" s="0" t="s">
        <v>105</v>
      </c>
      <c r="F35" s="0" t="s">
        <v>2685</v>
      </c>
      <c r="G35" s="0" t="s">
        <v>103</v>
      </c>
    </row>
    <row customHeight="1" ht="11.25">
      <c r="A36" s="0" t="s">
        <v>16</v>
      </c>
      <c r="B36" s="0" t="s">
        <v>2730</v>
      </c>
      <c r="C36" s="0" t="s">
        <v>2731</v>
      </c>
      <c r="D36" s="0" t="s">
        <v>2730</v>
      </c>
      <c r="E36" s="0" t="s">
        <v>2731</v>
      </c>
      <c r="F36" s="0" t="s">
        <v>2685</v>
      </c>
      <c r="G36" s="0" t="s">
        <v>1644</v>
      </c>
    </row>
    <row customHeight="1" ht="11.25">
      <c r="A37" s="0" t="s">
        <v>16</v>
      </c>
      <c r="B37" s="0" t="s">
        <v>2732</v>
      </c>
      <c r="C37" s="0" t="s">
        <v>2733</v>
      </c>
      <c r="D37" s="0" t="s">
        <v>2732</v>
      </c>
      <c r="E37" s="0" t="s">
        <v>2733</v>
      </c>
      <c r="F37" s="0" t="s">
        <v>2660</v>
      </c>
      <c r="G37" s="0" t="s">
        <v>1648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4BBB8-5318-675D-54FA-191FCD6D2C0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2847</v>
      </c>
      <c r="B1" s="836" t="s">
        <v>2848</v>
      </c>
      <c r="C1" s="836" t="s">
        <v>1215</v>
      </c>
    </row>
    <row customHeight="1" ht="11.25">
      <c r="A2" s="836">
        <v>4189678</v>
      </c>
      <c r="B2" s="836" t="s">
        <v>2849</v>
      </c>
      <c r="C2" s="836" t="s">
        <v>2850</v>
      </c>
    </row>
    <row customHeight="1" ht="11.25">
      <c r="A3" s="836">
        <v>4190415</v>
      </c>
      <c r="B3" s="836" t="s">
        <v>2851</v>
      </c>
      <c r="C3" s="836" t="s">
        <v>2850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C6D0E-B848-2B58-4E78-DF87A8C3300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2852</v>
      </c>
      <c r="B1" s="164" t="s">
        <v>2853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94B98-5F78-CD69-4762-8477FA29442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2854</v>
      </c>
      <c r="B1" s="0" t="b">
        <v>1</v>
      </c>
    </row>
    <row customHeight="1" ht="11.25">
      <c r="A2" s="0" t="s">
        <v>2855</v>
      </c>
      <c r="B2" s="0" t="b">
        <v>0</v>
      </c>
    </row>
    <row customHeight="1" ht="11.25">
      <c r="A3" s="0" t="s">
        <v>2856</v>
      </c>
      <c r="B3" s="0" t="b">
        <v>1</v>
      </c>
    </row>
    <row customHeight="1" ht="11.25">
      <c r="A4" s="0" t="s">
        <v>2857</v>
      </c>
      <c r="B4" s="0" t="b">
        <v>0</v>
      </c>
    </row>
    <row customHeight="1" ht="11.25">
      <c r="A5" s="0" t="s">
        <v>2858</v>
      </c>
      <c r="B5" s="0" t="b">
        <v>0</v>
      </c>
    </row>
    <row customHeight="1" ht="11.25">
      <c r="A6" s="0" t="s">
        <v>2859</v>
      </c>
      <c r="B6" s="0" t="b">
        <v>0</v>
      </c>
    </row>
    <row customHeight="1" ht="11.25">
      <c r="A7" s="0" t="s">
        <v>2860</v>
      </c>
      <c r="B7" s="0" t="b">
        <v>0</v>
      </c>
    </row>
    <row customHeight="1" ht="11.25">
      <c r="A8" s="0" t="s">
        <v>2861</v>
      </c>
      <c r="B8" s="0" t="b">
        <v>0</v>
      </c>
    </row>
    <row customHeight="1" ht="11.25">
      <c r="A9" s="0" t="s">
        <v>2862</v>
      </c>
      <c r="B9" s="0" t="b">
        <v>1</v>
      </c>
    </row>
    <row customHeight="1" ht="11.25">
      <c r="A10" s="0" t="s">
        <v>2863</v>
      </c>
      <c r="B10" s="0" t="b">
        <v>0</v>
      </c>
    </row>
    <row customHeight="1" ht="11.25">
      <c r="A11" s="0" t="s">
        <v>2864</v>
      </c>
      <c r="B11" s="0" t="b">
        <v>0</v>
      </c>
    </row>
    <row customHeight="1" ht="11.25">
      <c r="A12" s="0" t="s">
        <v>2865</v>
      </c>
      <c r="B12" s="0" t="b">
        <v>0</v>
      </c>
    </row>
    <row customHeight="1" ht="11.25">
      <c r="A13" s="0" t="s">
        <v>2866</v>
      </c>
      <c r="B13" s="0" t="b">
        <v>0</v>
      </c>
    </row>
    <row customHeight="1" ht="11.25">
      <c r="A14" s="0" t="s">
        <v>2867</v>
      </c>
      <c r="B14" s="0" t="b">
        <v>0</v>
      </c>
    </row>
    <row customHeight="1" ht="11.25">
      <c r="A15" s="0" t="s">
        <v>2868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DBEB6-9D21-5408-B95F-217D2EC763B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39D468-08F8-A0A8-C6D8-F8DCC2D449D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2869</v>
      </c>
      <c r="B1" s="68" t="s">
        <v>2870</v>
      </c>
    </row>
    <row customHeight="1" ht="11.25">
      <c r="A2" s="65" t="s">
        <v>2871</v>
      </c>
      <c r="B2" s="65" t="s">
        <v>2872</v>
      </c>
    </row>
    <row customHeight="1" ht="11.25">
      <c r="A3" s="65" t="s">
        <v>2873</v>
      </c>
      <c r="B3" s="65" t="s">
        <v>2874</v>
      </c>
    </row>
    <row customHeight="1" ht="11.25">
      <c r="A4" s="65" t="s">
        <v>2875</v>
      </c>
      <c r="B4" s="65" t="s">
        <v>2876</v>
      </c>
    </row>
    <row customHeight="1" ht="11.25">
      <c r="A5" s="65" t="s">
        <v>2877</v>
      </c>
      <c r="B5" s="65" t="s">
        <v>2878</v>
      </c>
    </row>
    <row customHeight="1" ht="11.25">
      <c r="A6" s="65" t="s">
        <v>2879</v>
      </c>
      <c r="B6" s="65" t="s">
        <v>2880</v>
      </c>
    </row>
    <row customHeight="1" ht="11.25">
      <c r="A7" s="65" t="s">
        <v>2881</v>
      </c>
      <c r="B7" s="65" t="s">
        <v>2882</v>
      </c>
    </row>
    <row customHeight="1" ht="11.25">
      <c r="A8" s="65" t="s">
        <v>2883</v>
      </c>
      <c r="B8" s="65" t="s">
        <v>2884</v>
      </c>
    </row>
    <row customHeight="1" ht="11.25">
      <c r="A9" s="65" t="s">
        <v>2885</v>
      </c>
      <c r="B9" s="65" t="s">
        <v>2886</v>
      </c>
    </row>
    <row customHeight="1" ht="11.25">
      <c r="A10" s="65" t="s">
        <v>2887</v>
      </c>
      <c r="B10" s="65" t="s">
        <v>2888</v>
      </c>
    </row>
    <row customHeight="1" ht="11.25">
      <c r="A11" s="65" t="s">
        <v>2889</v>
      </c>
      <c r="B11" s="65" t="s">
        <v>2890</v>
      </c>
    </row>
    <row customHeight="1" ht="11.25">
      <c r="A12" s="65" t="s">
        <v>2891</v>
      </c>
      <c r="B12" s="65" t="s">
        <v>2892</v>
      </c>
    </row>
    <row customHeight="1" ht="11.25">
      <c r="A13" s="65" t="s">
        <v>2893</v>
      </c>
      <c r="B13" s="65" t="s">
        <v>2894</v>
      </c>
    </row>
    <row customHeight="1" ht="11.25">
      <c r="A14" s="65" t="s">
        <v>2895</v>
      </c>
      <c r="B14" s="65" t="s">
        <v>2896</v>
      </c>
    </row>
    <row customHeight="1" ht="11.25">
      <c r="A15" s="65" t="s">
        <v>2897</v>
      </c>
      <c r="B15" s="65" t="s">
        <v>2898</v>
      </c>
    </row>
    <row customHeight="1" ht="11.25">
      <c r="A16" s="65" t="s">
        <v>2899</v>
      </c>
      <c r="B16" s="65" t="s">
        <v>2900</v>
      </c>
    </row>
    <row customHeight="1" ht="11.25">
      <c r="A17" s="65" t="s">
        <v>2901</v>
      </c>
      <c r="B17" s="65" t="s">
        <v>2902</v>
      </c>
    </row>
    <row customHeight="1" ht="11.25">
      <c r="A18" s="65" t="s">
        <v>2903</v>
      </c>
      <c r="B18" s="65" t="s">
        <v>2904</v>
      </c>
    </row>
    <row customHeight="1" ht="11.25">
      <c r="A19" s="65" t="s">
        <v>2905</v>
      </c>
      <c r="B19" s="65" t="s">
        <v>2906</v>
      </c>
    </row>
    <row customHeight="1" ht="11.25">
      <c r="A20" s="65" t="s">
        <v>2907</v>
      </c>
      <c r="B20" s="65" t="s">
        <v>2908</v>
      </c>
    </row>
    <row customHeight="1" ht="11.25">
      <c r="A21" s="65" t="s">
        <v>2909</v>
      </c>
      <c r="B21" s="65" t="s">
        <v>2910</v>
      </c>
    </row>
    <row customHeight="1" ht="11.25">
      <c r="A22" s="65" t="s">
        <v>2911</v>
      </c>
      <c r="B22" s="65" t="s">
        <v>2912</v>
      </c>
    </row>
    <row customHeight="1" ht="11.25">
      <c r="A23" s="65" t="s">
        <v>2913</v>
      </c>
      <c r="B23" s="65" t="s">
        <v>2914</v>
      </c>
    </row>
    <row customHeight="1" ht="11.25">
      <c r="A24" s="65" t="s">
        <v>2915</v>
      </c>
      <c r="B24" s="65" t="s">
        <v>2916</v>
      </c>
    </row>
    <row customHeight="1" ht="11.25">
      <c r="A25" s="65" t="s">
        <v>2917</v>
      </c>
      <c r="B25" s="65" t="s">
        <v>2918</v>
      </c>
    </row>
    <row customHeight="1" ht="11.25">
      <c r="A26" s="65" t="s">
        <v>2919</v>
      </c>
      <c r="B26" s="65" t="s">
        <v>2920</v>
      </c>
    </row>
    <row customHeight="1" ht="11.25">
      <c r="A27" s="65" t="s">
        <v>2921</v>
      </c>
      <c r="B27" s="65" t="s">
        <v>2922</v>
      </c>
    </row>
    <row customHeight="1" ht="11.25">
      <c r="A28" s="65" t="s">
        <v>2923</v>
      </c>
      <c r="B28" s="65" t="s">
        <v>2924</v>
      </c>
    </row>
    <row customHeight="1" ht="11.25">
      <c r="A29" s="65" t="s">
        <v>2925</v>
      </c>
      <c r="B29" s="65" t="s">
        <v>2926</v>
      </c>
    </row>
    <row customHeight="1" ht="11.25">
      <c r="A30" s="65" t="s">
        <v>2927</v>
      </c>
      <c r="B30" s="65" t="s">
        <v>2928</v>
      </c>
    </row>
    <row customHeight="1" ht="11.25">
      <c r="A31" s="65" t="s">
        <v>2929</v>
      </c>
      <c r="B31" s="65" t="s">
        <v>2930</v>
      </c>
    </row>
    <row customHeight="1" ht="11.25">
      <c r="A32" s="65" t="s">
        <v>2931</v>
      </c>
      <c r="B32" s="65" t="s">
        <v>2932</v>
      </c>
    </row>
    <row customHeight="1" ht="11.25">
      <c r="A33" s="65" t="s">
        <v>2933</v>
      </c>
      <c r="B33" s="65" t="s">
        <v>2934</v>
      </c>
    </row>
    <row customHeight="1" ht="11.25">
      <c r="A34" s="65" t="s">
        <v>2935</v>
      </c>
      <c r="B34" s="65" t="s">
        <v>2936</v>
      </c>
    </row>
    <row customHeight="1" ht="11.25">
      <c r="A35" s="65" t="s">
        <v>2937</v>
      </c>
      <c r="B35" s="65" t="s">
        <v>2938</v>
      </c>
    </row>
    <row customHeight="1" ht="11.25">
      <c r="A36" s="65" t="s">
        <v>2939</v>
      </c>
      <c r="B36" s="65" t="s">
        <v>2940</v>
      </c>
    </row>
    <row customHeight="1" ht="11.25">
      <c r="A37" s="65" t="s">
        <v>2941</v>
      </c>
      <c r="B37" s="65" t="s">
        <v>2942</v>
      </c>
    </row>
    <row customHeight="1" ht="11.25">
      <c r="A38" s="65" t="s">
        <v>2943</v>
      </c>
      <c r="B38" s="65" t="s">
        <v>2944</v>
      </c>
    </row>
    <row customHeight="1" ht="11.25">
      <c r="A39" s="65" t="s">
        <v>2945</v>
      </c>
      <c r="B39" s="65" t="s">
        <v>2946</v>
      </c>
    </row>
    <row customHeight="1" ht="11.25">
      <c r="A40" s="65" t="s">
        <v>2947</v>
      </c>
      <c r="B40" s="65" t="s">
        <v>2948</v>
      </c>
    </row>
    <row customHeight="1" ht="11.25">
      <c r="A41" s="65" t="s">
        <v>2949</v>
      </c>
      <c r="B41" s="65" t="s">
        <v>2950</v>
      </c>
    </row>
    <row customHeight="1" ht="11.25">
      <c r="A42" s="65" t="s">
        <v>2951</v>
      </c>
      <c r="B42" s="65" t="s">
        <v>2952</v>
      </c>
    </row>
    <row customHeight="1" ht="11.25">
      <c r="A43" s="65" t="s">
        <v>2953</v>
      </c>
      <c r="B43" s="65" t="s">
        <v>2954</v>
      </c>
    </row>
    <row customHeight="1" ht="11.25">
      <c r="A44" s="65" t="s">
        <v>2955</v>
      </c>
      <c r="B44" s="65" t="s">
        <v>2956</v>
      </c>
    </row>
    <row customHeight="1" ht="11.25">
      <c r="A45" s="65" t="s">
        <v>2957</v>
      </c>
      <c r="B45" s="65" t="s">
        <v>2958</v>
      </c>
    </row>
    <row customHeight="1" ht="11.25">
      <c r="A46" s="65" t="s">
        <v>2959</v>
      </c>
      <c r="B46" s="65" t="s">
        <v>2960</v>
      </c>
    </row>
    <row customHeight="1" ht="11.25">
      <c r="A47" s="65" t="s">
        <v>2961</v>
      </c>
      <c r="B47" s="65" t="s">
        <v>2962</v>
      </c>
    </row>
    <row customHeight="1" ht="11.25">
      <c r="A48" s="65" t="s">
        <v>2963</v>
      </c>
      <c r="B48" s="65" t="s">
        <v>2964</v>
      </c>
    </row>
    <row customHeight="1" ht="11.25">
      <c r="A49" s="65" t="s">
        <v>2965</v>
      </c>
      <c r="B49" s="65" t="s">
        <v>2966</v>
      </c>
    </row>
    <row customHeight="1" ht="11.25">
      <c r="A50" s="65" t="s">
        <v>2967</v>
      </c>
      <c r="B50" s="65" t="s">
        <v>2968</v>
      </c>
    </row>
    <row customHeight="1" ht="11.25">
      <c r="A51" s="65" t="s">
        <v>2969</v>
      </c>
      <c r="B51" s="65" t="s">
        <v>2970</v>
      </c>
    </row>
    <row customHeight="1" ht="11.25">
      <c r="A52" s="65" t="s">
        <v>2971</v>
      </c>
      <c r="B52" s="65" t="s">
        <v>2972</v>
      </c>
    </row>
    <row customHeight="1" ht="11.25">
      <c r="A53" s="65" t="s">
        <v>2973</v>
      </c>
      <c r="B53" s="65" t="s">
        <v>2974</v>
      </c>
    </row>
    <row customHeight="1" ht="11.25">
      <c r="A54" s="65" t="s">
        <v>2975</v>
      </c>
      <c r="B54" s="65" t="s">
        <v>2976</v>
      </c>
    </row>
    <row customHeight="1" ht="11.25">
      <c r="A55" s="65" t="s">
        <v>2977</v>
      </c>
      <c r="B55" s="65" t="s">
        <v>2978</v>
      </c>
    </row>
    <row customHeight="1" ht="11.25">
      <c r="A56" s="65" t="s">
        <v>2979</v>
      </c>
      <c r="B56" s="65" t="s">
        <v>2980</v>
      </c>
    </row>
    <row customHeight="1" ht="11.25">
      <c r="A57" s="65" t="s">
        <v>2981</v>
      </c>
      <c r="B57" s="65" t="s">
        <v>2982</v>
      </c>
    </row>
    <row customHeight="1" ht="11.25">
      <c r="A58" s="65" t="s">
        <v>2983</v>
      </c>
      <c r="B58" s="65" t="s">
        <v>2984</v>
      </c>
    </row>
    <row customHeight="1" ht="11.25">
      <c r="A59" s="65" t="s">
        <v>2985</v>
      </c>
      <c r="B59" s="65" t="s">
        <v>2986</v>
      </c>
    </row>
    <row customHeight="1" ht="11.25">
      <c r="A60" s="65" t="s">
        <v>2987</v>
      </c>
      <c r="B60" s="65" t="s">
        <v>2988</v>
      </c>
    </row>
    <row customHeight="1" ht="11.25">
      <c r="A61" s="65"/>
      <c r="B61" s="65" t="s">
        <v>2989</v>
      </c>
    </row>
    <row customHeight="1" ht="11.25">
      <c r="A62" s="65"/>
      <c r="B62" s="65" t="s">
        <v>2990</v>
      </c>
    </row>
    <row customHeight="1" ht="11.25">
      <c r="A63" s="65"/>
      <c r="B63" s="65" t="s">
        <v>2991</v>
      </c>
    </row>
    <row customHeight="1" ht="11.25">
      <c r="A64" s="65"/>
      <c r="B64" s="65" t="s">
        <v>2992</v>
      </c>
    </row>
    <row customHeight="1" ht="11.25">
      <c r="A65" s="65"/>
      <c r="B65" s="65" t="s">
        <v>2993</v>
      </c>
    </row>
    <row customHeight="1" ht="11.25">
      <c r="A66" s="65"/>
      <c r="B66" s="65" t="s">
        <v>2994</v>
      </c>
    </row>
    <row customHeight="1" ht="11.25">
      <c r="A67" s="65"/>
      <c r="B67" s="65" t="s">
        <v>2995</v>
      </c>
    </row>
    <row customHeight="1" ht="11.25">
      <c r="A68" s="65"/>
      <c r="B68" s="65" t="s">
        <v>2996</v>
      </c>
    </row>
    <row customHeight="1" ht="11.25">
      <c r="A69" s="65"/>
      <c r="B69" s="65" t="s">
        <v>2997</v>
      </c>
    </row>
    <row customHeight="1" ht="11.25">
      <c r="A70" s="65"/>
      <c r="B70" s="65" t="s">
        <v>2998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78608-3413-889E-E892-843C4373F8A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2999</v>
      </c>
    </row>
    <row customHeight="1" ht="90">
      <c r="B2" s="95" t="s">
        <v>3000</v>
      </c>
    </row>
    <row customHeight="1" ht="67.5">
      <c r="B3" s="95" t="s">
        <v>3001</v>
      </c>
    </row>
    <row customHeight="1" ht="33.75">
      <c r="B4" s="95" t="s">
        <v>3002</v>
      </c>
    </row>
    <row customHeight="1" ht="11.25">
      <c r="B5" s="95" t="s">
        <v>3003</v>
      </c>
    </row>
    <row customHeight="1" ht="22.5">
      <c r="B6" s="95" t="s">
        <v>3004</v>
      </c>
    </row>
    <row customHeight="1" ht="22.5">
      <c r="B7" s="95" t="s">
        <v>3005</v>
      </c>
    </row>
    <row customHeight="1" ht="22.5">
      <c r="B8" s="95" t="s">
        <v>3006</v>
      </c>
    </row>
    <row customHeight="1" ht="22.5">
      <c r="B9" s="95" t="s">
        <v>3007</v>
      </c>
    </row>
    <row customHeight="1" ht="56.25">
      <c r="B10" s="95" t="s">
        <v>3008</v>
      </c>
    </row>
    <row customHeight="1" ht="12.75">
      <c r="B11" s="160" t="s">
        <v>3009</v>
      </c>
    </row>
    <row customHeight="1" ht="11.25">
      <c r="B12" s="94" t="s">
        <v>3010</v>
      </c>
    </row>
    <row customHeight="1" ht="22.5">
      <c r="B13" s="95" t="s">
        <v>3011</v>
      </c>
    </row>
    <row customHeight="1" ht="67.5">
      <c r="B14" s="95" t="s">
        <v>3012</v>
      </c>
    </row>
    <row customHeight="1" ht="22.5">
      <c r="B15" s="95" t="s">
        <v>3013</v>
      </c>
    </row>
    <row customHeight="1" ht="11.25">
      <c r="B16" s="94" t="s">
        <v>3014</v>
      </c>
      <c r="D16" s="101"/>
    </row>
    <row customHeight="1" ht="33.75">
      <c r="B17" s="95" t="s">
        <v>3015</v>
      </c>
    </row>
    <row customHeight="1" ht="33.75">
      <c r="B18" s="95" t="s">
        <v>3016</v>
      </c>
    </row>
    <row customHeight="1" ht="11.25">
      <c r="B19" s="95" t="s">
        <v>3017</v>
      </c>
    </row>
    <row customHeight="1" ht="33.75">
      <c r="B20" s="95" t="s">
        <v>3018</v>
      </c>
    </row>
    <row customHeight="1" ht="11.25">
      <c r="B21" s="94" t="s">
        <v>3019</v>
      </c>
    </row>
    <row customHeight="1" ht="11.25">
      <c r="B22" s="95" t="s">
        <v>3020</v>
      </c>
    </row>
    <row r="24" customHeight="1" ht="22.5">
      <c r="B24" s="162" t="s">
        <v>3021</v>
      </c>
    </row>
    <row r="26" customHeight="1" ht="11.25">
      <c r="B26" s="94" t="s">
        <v>3022</v>
      </c>
    </row>
    <row customHeight="1" ht="22.5">
      <c r="B27" s="161" t="s">
        <v>425</v>
      </c>
    </row>
    <row customHeight="1" ht="56.25">
      <c r="B28" s="161" t="s">
        <v>3023</v>
      </c>
    </row>
    <row customHeight="1" ht="11.25">
      <c r="B29" s="211" t="s">
        <v>3024</v>
      </c>
    </row>
    <row customHeight="1" ht="22.5">
      <c r="B30" s="161" t="s">
        <v>3025</v>
      </c>
    </row>
    <row r="32" customHeight="1" ht="11.25">
      <c r="A32" s="189"/>
      <c r="B32" s="190" t="s">
        <v>3026</v>
      </c>
    </row>
    <row customHeight="1" ht="14.25">
      <c r="A33" s="191">
        <v>1</v>
      </c>
      <c r="B33" s="192" t="s">
        <v>3027</v>
      </c>
    </row>
    <row customHeight="1" ht="14.25">
      <c r="A34" s="191">
        <v>2</v>
      </c>
      <c r="B34" s="192" t="s">
        <v>3028</v>
      </c>
    </row>
    <row customHeight="1" ht="11.25">
      <c r="B35" s="190" t="s">
        <v>3029</v>
      </c>
    </row>
    <row customHeight="1" ht="11.25">
      <c r="B36" s="192" t="s">
        <v>3030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68028-D422-881D-FD58-FF7E41F6340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381</v>
      </c>
      <c r="I1" s="2218"/>
      <c r="V1" s="1608" t="s">
        <v>14</v>
      </c>
    </row>
    <row s="1636" customFormat="1" customHeight="1" ht="14.25" hidden="1">
      <c r="C2" s="1620"/>
      <c r="D2" s="2234" t="s">
        <v>113</v>
      </c>
      <c r="E2" s="2236"/>
      <c r="F2" s="1626"/>
      <c r="G2" s="1621" t="s">
        <v>113</v>
      </c>
      <c r="H2" s="1624"/>
      <c r="I2" s="1622"/>
      <c r="L2" s="1623"/>
      <c r="M2" s="1623"/>
      <c r="N2" s="1623"/>
      <c r="O2" s="1623" t="s">
        <v>411</v>
      </c>
      <c r="P2" s="1623"/>
      <c r="Q2" s="1623"/>
      <c r="R2" s="1625" t="s">
        <v>410</v>
      </c>
      <c r="S2" s="1625" t="s">
        <v>410</v>
      </c>
      <c r="T2" s="1623"/>
      <c r="U2" s="1623"/>
      <c r="V2" s="1619">
        <v>0</v>
      </c>
    </row>
    <row s="1636" customFormat="1" customHeight="1" ht="14.25" hidden="1">
      <c r="C3" s="1620"/>
      <c r="D3" s="2235"/>
      <c r="E3" s="2237"/>
      <c r="F3" s="406"/>
      <c r="G3" s="870"/>
      <c r="H3" s="870" t="s">
        <v>412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385</v>
      </c>
      <c r="I5" s="703"/>
      <c r="J5" s="703"/>
      <c r="L5" s="1615"/>
      <c r="M5" s="1615"/>
      <c r="N5" s="1615"/>
      <c r="O5" s="1615"/>
      <c r="P5" s="1615"/>
      <c r="Q5" s="1615"/>
      <c r="R5" s="1615"/>
      <c r="S5" s="1615"/>
      <c r="T5" s="1615"/>
      <c r="U5" s="1615"/>
      <c r="V5" s="1614">
        <v>5</v>
      </c>
    </row>
    <row customHeight="1" ht="29.25">
      <c r="C6" s="1517"/>
      <c r="D6" s="2238" t="s">
        <v>413</v>
      </c>
      <c r="E6" s="2238"/>
      <c r="F6" s="2238"/>
      <c r="G6" s="2238"/>
      <c r="H6" s="2238"/>
      <c r="I6" s="2238"/>
      <c r="J6" s="492"/>
      <c r="K6" s="1616"/>
      <c r="V6" s="1608">
        <v>28</v>
      </c>
    </row>
    <row customHeight="1" ht="18">
      <c r="C7" s="1517"/>
      <c r="D7" s="2177" t="str">
        <f>IF(org=0,"Не определено",org)</f>
        <v>АО "Мурманэнергосбыт"</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329</v>
      </c>
      <c r="E10" s="2220"/>
      <c r="F10" s="2220"/>
      <c r="G10" s="2220"/>
      <c r="H10" s="2220"/>
      <c r="I10" s="2220"/>
      <c r="J10" s="2224" t="s">
        <v>330</v>
      </c>
      <c r="V10" s="1608">
        <v>14</v>
      </c>
    </row>
    <row customHeight="1" ht="27.299999999999997">
      <c r="C11" s="1517"/>
      <c r="D11" s="2128" t="s">
        <v>92</v>
      </c>
      <c r="E11" s="2224" t="s">
        <v>109</v>
      </c>
      <c r="F11" s="2193" t="s">
        <v>92</v>
      </c>
      <c r="G11" s="2194"/>
      <c r="H11" s="2176" t="s">
        <v>414</v>
      </c>
      <c r="I11" s="2176" t="s">
        <v>415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405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113</v>
      </c>
      <c r="E14" s="2236"/>
      <c r="F14" s="1618"/>
      <c r="G14" s="1617" t="s">
        <v>113</v>
      </c>
      <c r="H14" s="1624"/>
      <c r="I14" s="1622"/>
      <c r="J14" s="2170" t="s">
        <v>416</v>
      </c>
      <c r="K14" s="1608"/>
      <c r="R14" s="501" t="s">
        <v>410</v>
      </c>
      <c r="S14" s="501" t="s">
        <v>410</v>
      </c>
      <c r="V14" s="1608">
        <v>14</v>
      </c>
    </row>
    <row customHeight="1" ht="14.699999999999998">
      <c r="A15" s="1608"/>
      <c r="C15" s="1517"/>
      <c r="D15" s="2235"/>
      <c r="E15" s="2237"/>
      <c r="F15" s="406"/>
      <c r="G15" s="870"/>
      <c r="H15" s="870" t="s">
        <v>412</v>
      </c>
      <c r="I15" s="314"/>
      <c r="J15" s="2171"/>
      <c r="K15" s="1608"/>
      <c r="R15" s="501"/>
      <c r="S15" s="501"/>
      <c r="V15" s="1608">
        <v>14</v>
      </c>
    </row>
    <row customHeight="1" ht="14.699999999999998">
      <c r="A16" s="1608"/>
      <c r="C16" s="1517"/>
      <c r="D16" s="406"/>
      <c r="E16" s="870" t="s">
        <v>125</v>
      </c>
      <c r="F16" s="314"/>
      <c r="G16" s="314"/>
      <c r="H16" s="407"/>
      <c r="I16" s="407"/>
      <c r="J16" s="2172"/>
      <c r="K16" s="1608"/>
      <c r="V16" s="1608">
        <v>14</v>
      </c>
    </row>
    <row customHeight="1" ht="14.699999999999998">
      <c r="K17" s="1608"/>
      <c r="V17" s="1608">
        <v>14</v>
      </c>
    </row>
    <row customHeight="1" ht="22.5" hidden="1">
      <c r="A18" s="1609" t="s">
        <v>86</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