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3\для сайта АО МЭС\10. октябрь 2023\"/>
    </mc:Choice>
  </mc:AlternateContent>
  <xr:revisionPtr revIDLastSave="0" documentId="13_ncr:1_{067AE168-0CF4-48CD-80C6-3BA6C7A6ABE9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01.10.2023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M67" i="1" l="1"/>
  <c r="K67" i="1" l="1"/>
  <c r="L68" i="1"/>
  <c r="L67" i="1"/>
  <c r="K68" i="1"/>
  <c r="A19" i="1" l="1"/>
  <c r="F134" i="1" l="1"/>
  <c r="D134" i="1"/>
  <c r="K133" i="1"/>
  <c r="E133" i="1"/>
  <c r="K132" i="1"/>
  <c r="L132" i="1" s="1"/>
  <c r="E132" i="1"/>
  <c r="K131" i="1"/>
  <c r="G131" i="1" s="1"/>
  <c r="E131" i="1"/>
  <c r="L131" i="1" s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E127" i="1"/>
  <c r="K126" i="1"/>
  <c r="G126" i="1" s="1"/>
  <c r="E126" i="1"/>
  <c r="L125" i="1"/>
  <c r="K125" i="1"/>
  <c r="E125" i="1"/>
  <c r="K124" i="1"/>
  <c r="G124" i="1"/>
  <c r="E124" i="1"/>
  <c r="K123" i="1"/>
  <c r="L123" i="1" s="1"/>
  <c r="E123" i="1"/>
  <c r="K122" i="1"/>
  <c r="G122" i="1" s="1"/>
  <c r="E122" i="1"/>
  <c r="K121" i="1"/>
  <c r="G121" i="1" s="1"/>
  <c r="E121" i="1"/>
  <c r="K120" i="1"/>
  <c r="L120" i="1" s="1"/>
  <c r="E120" i="1"/>
  <c r="K119" i="1"/>
  <c r="G119" i="1" s="1"/>
  <c r="E119" i="1"/>
  <c r="K118" i="1"/>
  <c r="G118" i="1" s="1"/>
  <c r="E118" i="1"/>
  <c r="K117" i="1"/>
  <c r="G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K110" i="1"/>
  <c r="G110" i="1" s="1"/>
  <c r="E110" i="1"/>
  <c r="K109" i="1"/>
  <c r="G109" i="1" s="1"/>
  <c r="E109" i="1"/>
  <c r="K108" i="1"/>
  <c r="G108" i="1" s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L93" i="1" s="1"/>
  <c r="K92" i="1"/>
  <c r="G92" i="1" s="1"/>
  <c r="E92" i="1"/>
  <c r="K91" i="1"/>
  <c r="L91" i="1" s="1"/>
  <c r="E91" i="1"/>
  <c r="K90" i="1"/>
  <c r="G90" i="1" s="1"/>
  <c r="E90" i="1"/>
  <c r="K89" i="1"/>
  <c r="L89" i="1" s="1"/>
  <c r="E89" i="1"/>
  <c r="K88" i="1"/>
  <c r="G88" i="1" s="1"/>
  <c r="E88" i="1"/>
  <c r="K87" i="1"/>
  <c r="E87" i="1"/>
  <c r="K86" i="1"/>
  <c r="E86" i="1"/>
  <c r="K85" i="1"/>
  <c r="K84" i="1"/>
  <c r="L84" i="1" s="1"/>
  <c r="G84" i="1"/>
  <c r="E84" i="1"/>
  <c r="K83" i="1"/>
  <c r="L83" i="1" s="1"/>
  <c r="G83" i="1"/>
  <c r="E83" i="1"/>
  <c r="K82" i="1"/>
  <c r="L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K75" i="1"/>
  <c r="L75" i="1" s="1"/>
  <c r="E75" i="1"/>
  <c r="L74" i="1"/>
  <c r="K74" i="1"/>
  <c r="G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L69" i="1"/>
  <c r="K69" i="1"/>
  <c r="G69" i="1" s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68" i="1"/>
  <c r="N67" i="1"/>
  <c r="D65" i="1"/>
  <c r="K64" i="1"/>
  <c r="G64" i="1"/>
  <c r="M64" i="1" s="1"/>
  <c r="N64" i="1" s="1"/>
  <c r="E64" i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K57" i="1"/>
  <c r="G57" i="1"/>
  <c r="E57" i="1"/>
  <c r="L57" i="1" s="1"/>
  <c r="K56" i="1"/>
  <c r="G56" i="1"/>
  <c r="E56" i="1"/>
  <c r="K55" i="1"/>
  <c r="L55" i="1" s="1"/>
  <c r="G55" i="1"/>
  <c r="E55" i="1"/>
  <c r="K54" i="1"/>
  <c r="G54" i="1"/>
  <c r="E54" i="1"/>
  <c r="K53" i="1"/>
  <c r="G53" i="1"/>
  <c r="E53" i="1"/>
  <c r="L53" i="1" s="1"/>
  <c r="K52" i="1"/>
  <c r="G52" i="1"/>
  <c r="M52" i="1" s="1"/>
  <c r="N52" i="1" s="1"/>
  <c r="E52" i="1"/>
  <c r="L52" i="1" s="1"/>
  <c r="K51" i="1"/>
  <c r="G51" i="1"/>
  <c r="K50" i="1"/>
  <c r="L50" i="1" s="1"/>
  <c r="G50" i="1"/>
  <c r="K49" i="1"/>
  <c r="G49" i="1"/>
  <c r="E49" i="1"/>
  <c r="K48" i="1"/>
  <c r="L48" i="1" s="1"/>
  <c r="G48" i="1"/>
  <c r="M48" i="1" s="1"/>
  <c r="N48" i="1" s="1"/>
  <c r="K47" i="1"/>
  <c r="G47" i="1"/>
  <c r="E47" i="1"/>
  <c r="K46" i="1"/>
  <c r="G46" i="1"/>
  <c r="E46" i="1"/>
  <c r="K45" i="1"/>
  <c r="L45" i="1" s="1"/>
  <c r="G45" i="1"/>
  <c r="E45" i="1"/>
  <c r="K44" i="1"/>
  <c r="L44" i="1" s="1"/>
  <c r="G44" i="1"/>
  <c r="M44" i="1" s="1"/>
  <c r="N44" i="1" s="1"/>
  <c r="E44" i="1"/>
  <c r="K43" i="1"/>
  <c r="L43" i="1" s="1"/>
  <c r="G43" i="1"/>
  <c r="M43" i="1" s="1"/>
  <c r="N43" i="1" s="1"/>
  <c r="E43" i="1"/>
  <c r="K42" i="1"/>
  <c r="L42" i="1" s="1"/>
  <c r="G42" i="1"/>
  <c r="M42" i="1" s="1"/>
  <c r="N42" i="1" s="1"/>
  <c r="E42" i="1"/>
  <c r="K41" i="1"/>
  <c r="L41" i="1" s="1"/>
  <c r="G41" i="1"/>
  <c r="E41" i="1"/>
  <c r="K40" i="1"/>
  <c r="L40" i="1" s="1"/>
  <c r="G40" i="1"/>
  <c r="E40" i="1"/>
  <c r="K39" i="1"/>
  <c r="L39" i="1" s="1"/>
  <c r="G39" i="1"/>
  <c r="M39" i="1" s="1"/>
  <c r="N39" i="1" s="1"/>
  <c r="E39" i="1"/>
  <c r="K38" i="1"/>
  <c r="L38" i="1" s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L35" i="1"/>
  <c r="K35" i="1"/>
  <c r="G35" i="1"/>
  <c r="M35" i="1" s="1"/>
  <c r="N35" i="1" s="1"/>
  <c r="E35" i="1"/>
  <c r="K34" i="1"/>
  <c r="G34" i="1"/>
  <c r="M34" i="1" s="1"/>
  <c r="N34" i="1" s="1"/>
  <c r="E34" i="1"/>
  <c r="K33" i="1"/>
  <c r="L33" i="1" s="1"/>
  <c r="G33" i="1"/>
  <c r="E33" i="1"/>
  <c r="K32" i="1"/>
  <c r="L32" i="1" s="1"/>
  <c r="G32" i="1"/>
  <c r="E32" i="1"/>
  <c r="K31" i="1"/>
  <c r="L31" i="1" s="1"/>
  <c r="G31" i="1"/>
  <c r="M31" i="1" s="1"/>
  <c r="N31" i="1" s="1"/>
  <c r="E31" i="1"/>
  <c r="K30" i="1"/>
  <c r="L30" i="1" s="1"/>
  <c r="G30" i="1"/>
  <c r="M30" i="1" s="1"/>
  <c r="N30" i="1" s="1"/>
  <c r="E30" i="1"/>
  <c r="K29" i="1"/>
  <c r="L29" i="1" s="1"/>
  <c r="G29" i="1"/>
  <c r="E29" i="1"/>
  <c r="K28" i="1"/>
  <c r="L28" i="1" s="1"/>
  <c r="G28" i="1"/>
  <c r="E28" i="1"/>
  <c r="K27" i="1"/>
  <c r="L27" i="1" s="1"/>
  <c r="G27" i="1"/>
  <c r="E27" i="1"/>
  <c r="L26" i="1"/>
  <c r="K26" i="1"/>
  <c r="G26" i="1"/>
  <c r="M26" i="1" s="1"/>
  <c r="N26" i="1" s="1"/>
  <c r="E26" i="1"/>
  <c r="L25" i="1"/>
  <c r="K25" i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K21" i="1"/>
  <c r="L21" i="1" s="1"/>
  <c r="G21" i="1"/>
  <c r="M21" i="1" s="1"/>
  <c r="N21" i="1" s="1"/>
  <c r="E21" i="1"/>
  <c r="K20" i="1"/>
  <c r="L20" i="1" s="1"/>
  <c r="G20" i="1"/>
  <c r="E20" i="1"/>
  <c r="K19" i="1"/>
  <c r="L19" i="1" s="1"/>
  <c r="G19" i="1"/>
  <c r="M19" i="1" s="1"/>
  <c r="N19" i="1" s="1"/>
  <c r="E19" i="1"/>
  <c r="K18" i="1"/>
  <c r="L18" i="1" s="1"/>
  <c r="G18" i="1"/>
  <c r="K17" i="1"/>
  <c r="L17" i="1" s="1"/>
  <c r="G17" i="1"/>
  <c r="K16" i="1"/>
  <c r="L16" i="1" s="1"/>
  <c r="G16" i="1"/>
  <c r="E16" i="1"/>
  <c r="K15" i="1"/>
  <c r="L15" i="1" s="1"/>
  <c r="G15" i="1"/>
  <c r="E15" i="1"/>
  <c r="K14" i="1"/>
  <c r="L14" i="1" s="1"/>
  <c r="G14" i="1"/>
  <c r="E14" i="1"/>
  <c r="L13" i="1"/>
  <c r="K13" i="1"/>
  <c r="G13" i="1"/>
  <c r="M13" i="1" s="1"/>
  <c r="N13" i="1" s="1"/>
  <c r="E13" i="1"/>
  <c r="K12" i="1"/>
  <c r="L12" i="1" s="1"/>
  <c r="G12" i="1"/>
  <c r="K11" i="1"/>
  <c r="L11" i="1" s="1"/>
  <c r="G11" i="1"/>
  <c r="M11" i="1" s="1"/>
  <c r="N11" i="1" s="1"/>
  <c r="E11" i="1"/>
  <c r="K10" i="1"/>
  <c r="L10" i="1" s="1"/>
  <c r="G10" i="1"/>
  <c r="E10" i="1"/>
  <c r="K9" i="1"/>
  <c r="L9" i="1" s="1"/>
  <c r="G9" i="1"/>
  <c r="M9" i="1" s="1"/>
  <c r="N9" i="1" s="1"/>
  <c r="E9" i="1"/>
  <c r="K8" i="1"/>
  <c r="L8" i="1" s="1"/>
  <c r="G8" i="1"/>
  <c r="E8" i="1"/>
  <c r="K7" i="1"/>
  <c r="L7" i="1" s="1"/>
  <c r="G7" i="1"/>
  <c r="M7" i="1" s="1"/>
  <c r="N7" i="1" s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K5" i="1"/>
  <c r="L5" i="1" s="1"/>
  <c r="G5" i="1"/>
  <c r="E5" i="1"/>
  <c r="L64" i="1" l="1"/>
  <c r="M57" i="1"/>
  <c r="N57" i="1" s="1"/>
  <c r="L58" i="1"/>
  <c r="L54" i="1"/>
  <c r="L49" i="1"/>
  <c r="M61" i="1"/>
  <c r="N61" i="1" s="1"/>
  <c r="M32" i="1"/>
  <c r="N32" i="1" s="1"/>
  <c r="M28" i="1"/>
  <c r="N28" i="1" s="1"/>
  <c r="M15" i="1"/>
  <c r="N15" i="1" s="1"/>
  <c r="G127" i="1"/>
  <c r="M127" i="1" s="1"/>
  <c r="N131" i="1"/>
  <c r="M131" i="1"/>
  <c r="M121" i="1"/>
  <c r="L121" i="1"/>
  <c r="M117" i="1"/>
  <c r="N117" i="1"/>
  <c r="L110" i="1"/>
  <c r="M109" i="1"/>
  <c r="N109" i="1" s="1"/>
  <c r="M101" i="1"/>
  <c r="L101" i="1"/>
  <c r="M92" i="1"/>
  <c r="N92" i="1" s="1"/>
  <c r="L92" i="1"/>
  <c r="G89" i="1"/>
  <c r="M83" i="1"/>
  <c r="N83" i="1" s="1"/>
  <c r="L34" i="1"/>
  <c r="G132" i="1"/>
  <c r="N127" i="1"/>
  <c r="L126" i="1"/>
  <c r="G123" i="1"/>
  <c r="L122" i="1"/>
  <c r="G120" i="1"/>
  <c r="M119" i="1" s="1"/>
  <c r="N119" i="1" s="1"/>
  <c r="L117" i="1"/>
  <c r="L113" i="1"/>
  <c r="L109" i="1"/>
  <c r="L106" i="1"/>
  <c r="N101" i="1"/>
  <c r="L102" i="1"/>
  <c r="G100" i="1"/>
  <c r="G91" i="1"/>
  <c r="G82" i="1"/>
  <c r="G75" i="1"/>
  <c r="G73" i="1"/>
  <c r="G72" i="1"/>
  <c r="M71" i="1" s="1"/>
  <c r="G71" i="1"/>
  <c r="G70" i="1"/>
  <c r="M69" i="1" s="1"/>
  <c r="M50" i="1"/>
  <c r="N50" i="1" s="1"/>
  <c r="M55" i="1"/>
  <c r="N55" i="1" s="1"/>
  <c r="M53" i="1"/>
  <c r="N53" i="1" s="1"/>
  <c r="M46" i="1"/>
  <c r="N46" i="1" s="1"/>
  <c r="M40" i="1"/>
  <c r="N40" i="1" s="1"/>
  <c r="M17" i="1"/>
  <c r="N17" i="1" s="1"/>
  <c r="M5" i="1"/>
  <c r="N5" i="1"/>
  <c r="G105" i="1"/>
  <c r="L105" i="1"/>
  <c r="L46" i="1"/>
  <c r="G79" i="1"/>
  <c r="L79" i="1"/>
  <c r="G85" i="1"/>
  <c r="L85" i="1"/>
  <c r="L111" i="1"/>
  <c r="G111" i="1"/>
  <c r="L62" i="1"/>
  <c r="G78" i="1"/>
  <c r="L78" i="1"/>
  <c r="G87" i="1"/>
  <c r="L87" i="1"/>
  <c r="L95" i="1"/>
  <c r="G95" i="1"/>
  <c r="G98" i="1"/>
  <c r="L98" i="1"/>
  <c r="L104" i="1"/>
  <c r="G104" i="1"/>
  <c r="G114" i="1"/>
  <c r="L114" i="1"/>
  <c r="L51" i="1"/>
  <c r="E65" i="1"/>
  <c r="L86" i="1"/>
  <c r="G86" i="1"/>
  <c r="K65" i="1"/>
  <c r="L56" i="1"/>
  <c r="L77" i="1"/>
  <c r="L80" i="1"/>
  <c r="K134" i="1"/>
  <c r="L134" i="1" s="1"/>
  <c r="G76" i="1"/>
  <c r="G77" i="1"/>
  <c r="M76" i="1" s="1"/>
  <c r="G80" i="1"/>
  <c r="G81" i="1"/>
  <c r="L90" i="1"/>
  <c r="G94" i="1"/>
  <c r="L99" i="1"/>
  <c r="G103" i="1"/>
  <c r="L108" i="1"/>
  <c r="L115" i="1"/>
  <c r="L47" i="1"/>
  <c r="L94" i="1"/>
  <c r="L96" i="1"/>
  <c r="L103" i="1"/>
  <c r="G107" i="1"/>
  <c r="L112" i="1"/>
  <c r="G116" i="1"/>
  <c r="L118" i="1"/>
  <c r="L119" i="1"/>
  <c r="G133" i="1"/>
  <c r="L133" i="1"/>
  <c r="E134" i="1"/>
  <c r="L88" i="1"/>
  <c r="L97" i="1"/>
  <c r="N121" i="1"/>
  <c r="L124" i="1"/>
  <c r="G125" i="1"/>
  <c r="L128" i="1"/>
  <c r="G129" i="1"/>
  <c r="G130" i="1"/>
  <c r="M133" i="1" l="1"/>
  <c r="N133" i="1" s="1"/>
  <c r="N132" i="1"/>
  <c r="M132" i="1"/>
  <c r="M129" i="1"/>
  <c r="N129" i="1" s="1"/>
  <c r="M130" i="1"/>
  <c r="N130" i="1" s="1"/>
  <c r="M125" i="1"/>
  <c r="N125" i="1" s="1"/>
  <c r="M123" i="1"/>
  <c r="N123" i="1" s="1"/>
  <c r="M115" i="1"/>
  <c r="N115" i="1" s="1"/>
  <c r="M113" i="1"/>
  <c r="N113" i="1" s="1"/>
  <c r="M111" i="1"/>
  <c r="N111" i="1" s="1"/>
  <c r="M107" i="1"/>
  <c r="N107" i="1" s="1"/>
  <c r="M105" i="1"/>
  <c r="N105" i="1" s="1"/>
  <c r="M103" i="1"/>
  <c r="N103" i="1" s="1"/>
  <c r="M99" i="1"/>
  <c r="N99" i="1" s="1"/>
  <c r="N97" i="1"/>
  <c r="M97" i="1"/>
  <c r="M95" i="1"/>
  <c r="N95" i="1" s="1"/>
  <c r="M94" i="1"/>
  <c r="N94" i="1" s="1"/>
  <c r="M90" i="1"/>
  <c r="N90" i="1" s="1"/>
  <c r="N89" i="1"/>
  <c r="M89" i="1"/>
  <c r="M87" i="1"/>
  <c r="N87" i="1" s="1"/>
  <c r="M85" i="1"/>
  <c r="M82" i="1"/>
  <c r="N82" i="1" s="1"/>
  <c r="M80" i="1"/>
  <c r="M78" i="1"/>
  <c r="M73" i="1"/>
  <c r="N73" i="1" s="1"/>
  <c r="M75" i="1"/>
  <c r="N71" i="1"/>
  <c r="N80" i="1"/>
  <c r="N76" i="1"/>
  <c r="N69" i="1"/>
  <c r="N65" i="1"/>
  <c r="M65" i="1"/>
  <c r="G134" i="1"/>
  <c r="N78" i="1"/>
  <c r="N85" i="1"/>
  <c r="L65" i="1"/>
  <c r="M134" i="1" l="1"/>
  <c r="N75" i="1"/>
  <c r="N1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67" authorId="0" shapeId="0" xr:uid="{9CD33B49-F463-4674-99A5-1BE38CD935AF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Центр питания</t>
        </r>
      </text>
    </comment>
    <comment ref="L67" authorId="0" shapeId="0" xr:uid="{60EF9177-8F26-468D-8A4F-71EB032D7C24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30% увеличичено на неточность замера (колебания по нагрузке в связи с погодой, отсутствие достоверных сведений по присоединенной мощности абонентов в соответствие ТУ)</t>
        </r>
      </text>
    </comment>
    <comment ref="M67" authorId="0" shapeId="0" xr:uid="{D2DFE9B1-E19D-4B5F-BDC0-9FC31793DE2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Расчет выполнен в расчете перевода нагрузки на один Тр-р ( ном. Ток 916 А, к. загр общ. 0,87)</t>
        </r>
      </text>
    </comment>
  </commentList>
</comments>
</file>

<file path=xl/sharedStrings.xml><?xml version="1.0" encoding="utf-8"?>
<sst xmlns="http://schemas.openxmlformats.org/spreadsheetml/2006/main" count="273" uniqueCount="181">
  <si>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</si>
  <si>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</si>
  <si>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</si>
  <si>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</si>
  <si>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</si>
  <si>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</si>
  <si>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</si>
  <si>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</si>
  <si>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</si>
  <si>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</si>
  <si>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</si>
  <si>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</si>
  <si>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</si>
  <si>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</si>
  <si>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</si>
  <si>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</si>
  <si>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</si>
  <si>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</si>
  <si>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</si>
  <si>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</si>
  <si>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</si>
  <si>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</si>
  <si>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</si>
  <si>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</si>
  <si>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</si>
  <si>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</si>
  <si>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</si>
  <si>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</si>
  <si>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</si>
  <si>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</si>
  <si>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</si>
  <si>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</si>
  <si>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</si>
  <si>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</si>
  <si>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</si>
  <si>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</si>
  <si>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</si>
  <si>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</si>
  <si>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</si>
  <si>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</si>
  <si>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</si>
  <si>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</si>
  <si>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</si>
  <si>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</si>
  <si>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</si>
  <si>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</si>
  <si>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</si>
  <si>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</si>
  <si>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</si>
  <si>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</si>
  <si>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</si>
  <si>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</si>
  <si>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</si>
  <si>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</si>
  <si>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</si>
  <si>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</si>
  <si>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</si>
  <si>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</si>
  <si>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</si>
  <si>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</si>
  <si>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</si>
  <si>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</si>
  <si>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</si>
  <si>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</si>
  <si>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</si>
  <si>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</si>
  <si>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</si>
  <si>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</si>
  <si>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</si>
  <si>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</si>
  <si>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</si>
  <si>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</si>
  <si>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</si>
  <si>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</si>
  <si>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</si>
  <si>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</si>
  <si>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</si>
  <si>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</si>
  <si>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</si>
  <si>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</si>
  <si>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</si>
  <si>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</si>
  <si>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</si>
  <si>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</si>
  <si>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</si>
  <si>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</si>
  <si>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</si>
  <si>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</si>
  <si>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</si>
  <si>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</si>
  <si>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</si>
  <si>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</si>
  <si>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</si>
  <si>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</si>
  <si>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</si>
  <si>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</si>
  <si>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</si>
  <si>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</si>
  <si>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</si>
  <si>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</si>
  <si>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</si>
  <si>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</si>
  <si>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</si>
  <si>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</si>
  <si>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</si>
  <si>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</si>
  <si>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</si>
  <si>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</si>
  <si>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</si>
  <si>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</si>
  <si>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</si>
  <si>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</si>
  <si>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</si>
  <si>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</si>
  <si>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</si>
  <si>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</si>
  <si>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</si>
  <si>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</si>
  <si>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</si>
  <si>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</si>
  <si>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</si>
  <si>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</si>
  <si>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</si>
  <si>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</si>
  <si>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</si>
  <si>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</si>
  <si>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</si>
  <si>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</si>
  <si>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</si>
  <si>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</si>
  <si>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</si>
  <si>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</si>
  <si>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</si>
  <si>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</si>
  <si>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</si>
  <si>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</si>
  <si>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</si>
  <si>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</si>
  <si>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</si>
  <si>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</si>
  <si>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</si>
  <si>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</si>
  <si>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</si>
  <si>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</si>
  <si>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</si>
  <si>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</si>
  <si>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</si>
  <si>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</si>
  <si>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</si>
  <si>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</si>
  <si>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</si>
  <si>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</si>
  <si>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</si>
  <si>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</si>
  <si>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</si>
  <si>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</si>
  <si>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</si>
  <si>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</si>
  <si>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</si>
  <si>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</si>
  <si>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</si>
  <si>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</si>
  <si>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</si>
  <si>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</si>
  <si>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</si>
  <si>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</si>
  <si>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</si>
  <si>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</si>
  <si>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</si>
  <si>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</si>
  <si>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</si>
  <si>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</si>
  <si>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</si>
  <si>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</si>
  <si>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</si>
  <si>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</si>
  <si>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</si>
  <si>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</si>
  <si>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</si>
  <si>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ТМГ-400/10/0.4</t>
  </si>
  <si>
    <t>Итого поТП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</si>
</sst>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Fill="1" applyBorder="1"/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2" fontId="0" fillId="3" borderId="1" xfId="0" applyNumberFormat="1" applyFont="1" applyFill="1" applyBorder="1"/>
    <xf numFmtId="2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 applyBorder="1"/>
    <xf numFmtId="0" fontId="0" fillId="3" borderId="0" xfId="0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2" fillId="3" borderId="6" xfId="0" applyFont="1" applyFill="1" applyBorder="1"/>
    <xf numFmtId="0" fontId="0" fillId="3" borderId="0" xfId="0" applyFill="1"/>
    <xf numFmtId="0" fontId="0" fillId="3" borderId="1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1" fillId="3" borderId="4" xfId="0" applyNumberFormat="1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2" fontId="0" fillId="0" borderId="1" xfId="0" applyNumberFormat="1" applyFill="1" applyBorder="1"/>
    <xf numFmtId="2" fontId="5" fillId="0" borderId="1" xfId="0" applyNumberFormat="1" applyFont="1" applyFill="1" applyBorder="1"/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  <xf numFmtId="2" fontId="0" fillId="3" borderId="4" xfId="0" applyNumberFormat="1" applyFont="1" applyFill="1" applyBorder="1" applyAlignment="1"/>
    <xf numFmtId="0" fontId="0" fillId="3" borderId="5" xfId="0" applyFill="1" applyBorder="1" applyAlignment="1"/>
    <xf numFmtId="2" fontId="0" fillId="0" borderId="4" xfId="0" applyNumberFormat="1" applyFont="1" applyFill="1" applyBorder="1" applyAlignment="1"/>
    <xf numFmtId="0" fontId="0" fillId="0" borderId="5" xfId="0" applyBorder="1" applyAlignment="1"/>
    <xf numFmtId="2" fontId="0" fillId="3" borderId="4" xfId="0" applyNumberFormat="1" applyFill="1" applyBorder="1" applyAlignment="1"/>
    <xf numFmtId="2" fontId="0" fillId="0" borderId="4" xfId="0" applyNumberFormat="1" applyBorder="1" applyAlignment="1"/>
    <xf numFmtId="0" fontId="0" fillId="0" borderId="5" xfId="0" applyFill="1" applyBorder="1" applyAlignment="1"/>
    <xf numFmtId="0" fontId="1" fillId="0" borderId="1" xfId="0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0" fillId="0" borderId="5" xfId="0" applyNumberFormat="1" applyFont="1" applyFill="1" applyBorder="1" applyAlignment="1"/>
    <xf numFmtId="0" fontId="0" fillId="0" borderId="5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="80" zoomScaleNormal="80" zoomScalePageLayoutView="110" workbookViewId="0">
      <pane ySplit="2" topLeftCell="A4" activePane="bottomLeft" state="frozen"/>
      <selection activeCell="A2" sqref="A2"/>
      <selection pane="bottomLeft" activeCell="T27" sqref="T27"/>
    </sheetView>
  </sheetViews>
  <sheetFormatPr defaultRowHeight="12.75" x14ac:dyDescent="0.2"/>
  <cols>
    <col min="1" max="1" width="5.140625" customWidth="1"/>
    <col min="2" max="2" width="15.85546875" style="4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style="45" customWidth="1"/>
    <col min="9" max="9" width="9.42578125" style="45" customWidth="1"/>
    <col min="10" max="10" width="9.28515625" style="45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63" t="s">
        <v>0</v>
      </c>
      <c r="B2" s="54" t="s">
        <v>1</v>
      </c>
      <c r="C2" s="54" t="s">
        <v>2</v>
      </c>
      <c r="D2" s="54" t="s">
        <v>3</v>
      </c>
      <c r="E2" s="54" t="s">
        <v>4</v>
      </c>
      <c r="F2" s="54" t="s">
        <v>5</v>
      </c>
      <c r="G2" s="54" t="s">
        <v>6</v>
      </c>
      <c r="H2" s="56" t="s">
        <v>7</v>
      </c>
      <c r="I2" s="56"/>
      <c r="J2" s="56"/>
      <c r="K2" s="56"/>
      <c r="L2" s="57" t="s">
        <v>8</v>
      </c>
      <c r="M2" s="57" t="s">
        <v>9</v>
      </c>
      <c r="N2" s="59" t="s">
        <v>10</v>
      </c>
    </row>
    <row r="3" spans="1:16" s="3" customFormat="1" ht="47.25" customHeight="1" x14ac:dyDescent="0.2">
      <c r="A3" s="55"/>
      <c r="B3" s="55"/>
      <c r="C3" s="55"/>
      <c r="D3" s="55"/>
      <c r="E3" s="55"/>
      <c r="F3" s="55"/>
      <c r="G3" s="55"/>
      <c r="H3" s="29" t="s">
        <v>11</v>
      </c>
      <c r="I3" s="29" t="s">
        <v>12</v>
      </c>
      <c r="J3" s="29" t="s">
        <v>13</v>
      </c>
      <c r="K3" s="29" t="s">
        <v>14</v>
      </c>
      <c r="L3" s="58"/>
      <c r="M3" s="58"/>
      <c r="N3" s="60"/>
      <c r="O3" s="1"/>
      <c r="P3" s="2"/>
    </row>
    <row r="4" spans="1:16" s="3" customFormat="1" ht="12.75" customHeight="1" x14ac:dyDescent="0.2">
      <c r="A4" s="61" t="s">
        <v>15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6" s="3" customFormat="1" x14ac:dyDescent="0.2">
      <c r="A5" s="30">
        <v>1</v>
      </c>
      <c r="B5" s="30" t="s">
        <v>16</v>
      </c>
      <c r="C5" s="30" t="s">
        <v>17</v>
      </c>
      <c r="D5" s="30">
        <v>400</v>
      </c>
      <c r="E5" s="30">
        <f t="shared" ref="E5:E64" si="0">F5*25</f>
        <v>577.5</v>
      </c>
      <c r="F5" s="30">
        <v>23.1</v>
      </c>
      <c r="G5" s="50">
        <f>1.73*0.4*0.9*((H5+I5+J5)/3)</f>
        <v>14.9472</v>
      </c>
      <c r="H5" s="6">
        <v>9</v>
      </c>
      <c r="I5" s="7">
        <v>40</v>
      </c>
      <c r="J5" s="7">
        <v>23</v>
      </c>
      <c r="K5" s="8">
        <f>(H5+I5+J5)/3</f>
        <v>24</v>
      </c>
      <c r="L5" s="32">
        <f>K5/E5</f>
        <v>4.1558441558441558E-2</v>
      </c>
      <c r="M5" s="68">
        <f>(400*0.85-G5-G6)*0.7</f>
        <v>222.30544</v>
      </c>
      <c r="N5" s="69">
        <f t="shared" ref="N5:N64" si="1">M5/0.85</f>
        <v>261.5358117647059</v>
      </c>
      <c r="O5" s="9"/>
      <c r="P5" s="9"/>
    </row>
    <row r="6" spans="1:16" s="3" customFormat="1" x14ac:dyDescent="0.2">
      <c r="A6" s="30">
        <f t="shared" ref="A6:A64" si="2">A5+1</f>
        <v>2</v>
      </c>
      <c r="B6" s="30" t="s">
        <v>18</v>
      </c>
      <c r="C6" s="30" t="s">
        <v>19</v>
      </c>
      <c r="D6" s="30">
        <v>400</v>
      </c>
      <c r="E6" s="30">
        <f t="shared" si="0"/>
        <v>577.5</v>
      </c>
      <c r="F6" s="30">
        <v>23.1</v>
      </c>
      <c r="G6" s="50">
        <f t="shared" ref="G6:G64" si="3">1.73*0.4*0.9*((H6+I6+J6)/3)</f>
        <v>7.4736000000000002</v>
      </c>
      <c r="H6" s="6">
        <v>6</v>
      </c>
      <c r="I6" s="7">
        <v>18</v>
      </c>
      <c r="J6" s="7">
        <v>12</v>
      </c>
      <c r="K6" s="8">
        <f t="shared" ref="K6:K64" si="4">(H6+I6+J6)/3</f>
        <v>12</v>
      </c>
      <c r="L6" s="32">
        <f t="shared" ref="L6:L64" si="5">K6/E6</f>
        <v>2.0779220779220779E-2</v>
      </c>
      <c r="M6" s="65"/>
      <c r="N6" s="67"/>
      <c r="O6" s="9"/>
      <c r="P6" s="9"/>
    </row>
    <row r="7" spans="1:16" s="3" customFormat="1" x14ac:dyDescent="0.2">
      <c r="A7" s="30">
        <f t="shared" si="2"/>
        <v>3</v>
      </c>
      <c r="B7" s="33" t="s">
        <v>20</v>
      </c>
      <c r="C7" s="33" t="s">
        <v>21</v>
      </c>
      <c r="D7" s="33">
        <v>630</v>
      </c>
      <c r="E7" s="33">
        <f t="shared" si="0"/>
        <v>910</v>
      </c>
      <c r="F7" s="33">
        <v>36.4</v>
      </c>
      <c r="G7" s="50">
        <f t="shared" si="3"/>
        <v>21.798000000000002</v>
      </c>
      <c r="H7" s="6">
        <v>38</v>
      </c>
      <c r="I7" s="7">
        <v>29</v>
      </c>
      <c r="J7" s="7">
        <v>38</v>
      </c>
      <c r="K7" s="8">
        <f t="shared" si="4"/>
        <v>35</v>
      </c>
      <c r="L7" s="32">
        <f t="shared" si="5"/>
        <v>3.8461538461538464E-2</v>
      </c>
      <c r="M7" s="64">
        <f>(630*0.85-G7-G8)*0.7</f>
        <v>308.14811999999995</v>
      </c>
      <c r="N7" s="66">
        <f t="shared" si="1"/>
        <v>362.52719999999994</v>
      </c>
      <c r="O7" s="9"/>
      <c r="P7" s="9"/>
    </row>
    <row r="8" spans="1:16" s="3" customFormat="1" x14ac:dyDescent="0.2">
      <c r="A8" s="30">
        <f t="shared" si="2"/>
        <v>4</v>
      </c>
      <c r="B8" s="33" t="s">
        <v>22</v>
      </c>
      <c r="C8" s="33" t="s">
        <v>21</v>
      </c>
      <c r="D8" s="33">
        <v>630</v>
      </c>
      <c r="E8" s="33">
        <f t="shared" si="0"/>
        <v>910</v>
      </c>
      <c r="F8" s="33">
        <v>36.4</v>
      </c>
      <c r="G8" s="50">
        <f t="shared" si="3"/>
        <v>73.490400000000008</v>
      </c>
      <c r="H8" s="6">
        <v>117</v>
      </c>
      <c r="I8" s="7">
        <v>121</v>
      </c>
      <c r="J8" s="7">
        <v>116</v>
      </c>
      <c r="K8" s="8">
        <f t="shared" si="4"/>
        <v>118</v>
      </c>
      <c r="L8" s="32">
        <f t="shared" si="5"/>
        <v>0.12967032967032968</v>
      </c>
      <c r="M8" s="65"/>
      <c r="N8" s="67"/>
      <c r="O8" s="9"/>
      <c r="P8" s="9"/>
    </row>
    <row r="9" spans="1:16" s="3" customFormat="1" x14ac:dyDescent="0.2">
      <c r="A9" s="30">
        <f t="shared" si="2"/>
        <v>5</v>
      </c>
      <c r="B9" s="33" t="s">
        <v>23</v>
      </c>
      <c r="C9" s="33" t="s">
        <v>24</v>
      </c>
      <c r="D9" s="33">
        <v>630</v>
      </c>
      <c r="E9" s="33">
        <f t="shared" si="0"/>
        <v>910</v>
      </c>
      <c r="F9" s="33">
        <v>36.4</v>
      </c>
      <c r="G9" s="50">
        <f t="shared" si="3"/>
        <v>65.809200000000004</v>
      </c>
      <c r="H9" s="6">
        <v>114</v>
      </c>
      <c r="I9" s="7">
        <v>80</v>
      </c>
      <c r="J9" s="7">
        <v>123</v>
      </c>
      <c r="K9" s="8">
        <f t="shared" si="4"/>
        <v>105.66666666666667</v>
      </c>
      <c r="L9" s="32">
        <f t="shared" si="5"/>
        <v>0.11611721611721612</v>
      </c>
      <c r="M9" s="64">
        <f>(630*0.85-G9-G10)*0.7</f>
        <v>298.26635999999996</v>
      </c>
      <c r="N9" s="66">
        <f t="shared" si="1"/>
        <v>350.90159999999997</v>
      </c>
      <c r="O9" s="9"/>
      <c r="P9" s="9"/>
    </row>
    <row r="10" spans="1:16" s="3" customFormat="1" x14ac:dyDescent="0.2">
      <c r="A10" s="30">
        <f t="shared" si="2"/>
        <v>6</v>
      </c>
      <c r="B10" s="33" t="s">
        <v>25</v>
      </c>
      <c r="C10" s="33" t="s">
        <v>24</v>
      </c>
      <c r="D10" s="33">
        <v>630</v>
      </c>
      <c r="E10" s="33">
        <f t="shared" si="0"/>
        <v>910</v>
      </c>
      <c r="F10" s="33">
        <v>36.4</v>
      </c>
      <c r="G10" s="50">
        <f t="shared" si="3"/>
        <v>43.596000000000004</v>
      </c>
      <c r="H10" s="6">
        <v>87</v>
      </c>
      <c r="I10" s="7">
        <v>53</v>
      </c>
      <c r="J10" s="7">
        <v>70</v>
      </c>
      <c r="K10" s="8">
        <f t="shared" si="4"/>
        <v>70</v>
      </c>
      <c r="L10" s="32">
        <f t="shared" si="5"/>
        <v>7.6923076923076927E-2</v>
      </c>
      <c r="M10" s="65"/>
      <c r="N10" s="67"/>
      <c r="O10" s="9"/>
      <c r="P10" s="9"/>
    </row>
    <row r="11" spans="1:16" s="3" customFormat="1" x14ac:dyDescent="0.2">
      <c r="A11" s="30">
        <f t="shared" si="2"/>
        <v>7</v>
      </c>
      <c r="B11" s="33" t="s">
        <v>26</v>
      </c>
      <c r="C11" s="33" t="s">
        <v>27</v>
      </c>
      <c r="D11" s="33">
        <v>250</v>
      </c>
      <c r="E11" s="33">
        <f t="shared" si="0"/>
        <v>362.5</v>
      </c>
      <c r="F11" s="33">
        <v>14.5</v>
      </c>
      <c r="G11" s="50">
        <f t="shared" si="3"/>
        <v>54.391199999999998</v>
      </c>
      <c r="H11" s="6">
        <v>73</v>
      </c>
      <c r="I11" s="7">
        <v>81</v>
      </c>
      <c r="J11" s="7">
        <v>108</v>
      </c>
      <c r="K11" s="8">
        <f t="shared" si="4"/>
        <v>87.333333333333329</v>
      </c>
      <c r="L11" s="32">
        <f t="shared" si="5"/>
        <v>0.24091954022988504</v>
      </c>
      <c r="M11" s="64">
        <f>(250*0.85-G11-G12)*0.7</f>
        <v>110.67616</v>
      </c>
      <c r="N11" s="66">
        <f t="shared" si="1"/>
        <v>130.20724705882353</v>
      </c>
      <c r="O11" s="9"/>
      <c r="P11" s="9"/>
    </row>
    <row r="12" spans="1:16" s="3" customFormat="1" x14ac:dyDescent="0.2">
      <c r="A12" s="30">
        <f t="shared" si="2"/>
        <v>8</v>
      </c>
      <c r="B12" s="33" t="s">
        <v>28</v>
      </c>
      <c r="C12" s="33" t="s">
        <v>179</v>
      </c>
      <c r="D12" s="33">
        <v>400</v>
      </c>
      <c r="E12" s="33">
        <v>577.4</v>
      </c>
      <c r="F12" s="33">
        <v>23.1</v>
      </c>
      <c r="G12" s="50">
        <f t="shared" si="3"/>
        <v>0</v>
      </c>
      <c r="H12" s="6">
        <v>0</v>
      </c>
      <c r="I12" s="7">
        <v>0</v>
      </c>
      <c r="J12" s="7">
        <v>0</v>
      </c>
      <c r="K12" s="8">
        <f t="shared" si="4"/>
        <v>0</v>
      </c>
      <c r="L12" s="32">
        <f t="shared" si="5"/>
        <v>0</v>
      </c>
      <c r="M12" s="65"/>
      <c r="N12" s="67"/>
      <c r="O12" s="9"/>
      <c r="P12" s="9"/>
    </row>
    <row r="13" spans="1:16" s="3" customFormat="1" x14ac:dyDescent="0.2">
      <c r="A13" s="30">
        <f t="shared" si="2"/>
        <v>9</v>
      </c>
      <c r="B13" s="33" t="s">
        <v>29</v>
      </c>
      <c r="C13" s="33" t="s">
        <v>30</v>
      </c>
      <c r="D13" s="33">
        <v>400</v>
      </c>
      <c r="E13" s="33">
        <f t="shared" si="0"/>
        <v>577.5</v>
      </c>
      <c r="F13" s="33">
        <v>23.1</v>
      </c>
      <c r="G13" s="50">
        <f t="shared" si="3"/>
        <v>82.832400000000007</v>
      </c>
      <c r="H13" s="6">
        <v>86</v>
      </c>
      <c r="I13" s="7">
        <v>136</v>
      </c>
      <c r="J13" s="7">
        <v>177</v>
      </c>
      <c r="K13" s="8">
        <f t="shared" si="4"/>
        <v>133</v>
      </c>
      <c r="L13" s="32">
        <f t="shared" si="5"/>
        <v>0.23030303030303031</v>
      </c>
      <c r="M13" s="64">
        <f>(400*0.85-G13-G14)*0.7</f>
        <v>157.20208</v>
      </c>
      <c r="N13" s="66">
        <f t="shared" si="1"/>
        <v>184.94362352941175</v>
      </c>
      <c r="O13" s="9"/>
      <c r="P13" s="9"/>
    </row>
    <row r="14" spans="1:16" s="3" customFormat="1" x14ac:dyDescent="0.2">
      <c r="A14" s="30">
        <f t="shared" si="2"/>
        <v>10</v>
      </c>
      <c r="B14" s="33" t="s">
        <v>31</v>
      </c>
      <c r="C14" s="33" t="s">
        <v>30</v>
      </c>
      <c r="D14" s="33">
        <v>400</v>
      </c>
      <c r="E14" s="33">
        <f t="shared" si="0"/>
        <v>577.5</v>
      </c>
      <c r="F14" s="33">
        <v>23.1</v>
      </c>
      <c r="G14" s="50">
        <f t="shared" si="3"/>
        <v>32.593200000000003</v>
      </c>
      <c r="H14" s="6">
        <v>94</v>
      </c>
      <c r="I14" s="7">
        <v>31</v>
      </c>
      <c r="J14" s="7">
        <v>32</v>
      </c>
      <c r="K14" s="8">
        <f t="shared" si="4"/>
        <v>52.333333333333336</v>
      </c>
      <c r="L14" s="32">
        <f t="shared" si="5"/>
        <v>9.0620490620490629E-2</v>
      </c>
      <c r="M14" s="65"/>
      <c r="N14" s="67"/>
      <c r="O14" s="9"/>
      <c r="P14" s="9"/>
    </row>
    <row r="15" spans="1:16" s="3" customFormat="1" x14ac:dyDescent="0.2">
      <c r="A15" s="30">
        <f t="shared" si="2"/>
        <v>11</v>
      </c>
      <c r="B15" s="33" t="s">
        <v>32</v>
      </c>
      <c r="C15" s="33" t="s">
        <v>27</v>
      </c>
      <c r="D15" s="33">
        <v>250</v>
      </c>
      <c r="E15" s="33">
        <f t="shared" si="0"/>
        <v>362.5</v>
      </c>
      <c r="F15" s="33">
        <v>14.5</v>
      </c>
      <c r="G15" s="50">
        <f t="shared" si="3"/>
        <v>33.4236</v>
      </c>
      <c r="H15" s="6">
        <v>53</v>
      </c>
      <c r="I15" s="7">
        <v>48</v>
      </c>
      <c r="J15" s="7">
        <v>60</v>
      </c>
      <c r="K15" s="8">
        <f t="shared" si="4"/>
        <v>53.666666666666664</v>
      </c>
      <c r="L15" s="32">
        <f t="shared" si="5"/>
        <v>0.14804597701149425</v>
      </c>
      <c r="M15" s="64">
        <f>(250*0.85-G15-G16)</f>
        <v>141.5008</v>
      </c>
      <c r="N15" s="66">
        <f t="shared" si="1"/>
        <v>166.47152941176472</v>
      </c>
      <c r="O15" s="9"/>
      <c r="P15" s="9"/>
    </row>
    <row r="16" spans="1:16" s="3" customFormat="1" x14ac:dyDescent="0.2">
      <c r="A16" s="30">
        <f t="shared" si="2"/>
        <v>12</v>
      </c>
      <c r="B16" s="33" t="s">
        <v>33</v>
      </c>
      <c r="C16" s="33" t="s">
        <v>27</v>
      </c>
      <c r="D16" s="33">
        <v>250</v>
      </c>
      <c r="E16" s="33">
        <f t="shared" si="0"/>
        <v>362.5</v>
      </c>
      <c r="F16" s="33">
        <v>14.5</v>
      </c>
      <c r="G16" s="50">
        <f t="shared" si="3"/>
        <v>37.575600000000001</v>
      </c>
      <c r="H16" s="6">
        <v>65</v>
      </c>
      <c r="I16" s="7">
        <v>65</v>
      </c>
      <c r="J16" s="7">
        <v>51</v>
      </c>
      <c r="K16" s="8">
        <f t="shared" si="4"/>
        <v>60.333333333333336</v>
      </c>
      <c r="L16" s="32">
        <f t="shared" si="5"/>
        <v>0.16643678160919542</v>
      </c>
      <c r="M16" s="65"/>
      <c r="N16" s="67"/>
      <c r="O16" s="9"/>
      <c r="P16" s="9"/>
    </row>
    <row r="17" spans="1:16" s="3" customFormat="1" x14ac:dyDescent="0.2">
      <c r="A17" s="30">
        <f t="shared" si="2"/>
        <v>13</v>
      </c>
      <c r="B17" s="33" t="s">
        <v>34</v>
      </c>
      <c r="C17" s="33" t="s">
        <v>35</v>
      </c>
      <c r="D17" s="33">
        <v>630</v>
      </c>
      <c r="E17" s="33">
        <v>910</v>
      </c>
      <c r="F17" s="33">
        <v>36.4</v>
      </c>
      <c r="G17" s="50">
        <f t="shared" si="3"/>
        <v>52.522799999999997</v>
      </c>
      <c r="H17" s="6">
        <v>95</v>
      </c>
      <c r="I17" s="7">
        <v>81.5</v>
      </c>
      <c r="J17" s="7">
        <v>76.5</v>
      </c>
      <c r="K17" s="8">
        <f t="shared" si="4"/>
        <v>84.333333333333329</v>
      </c>
      <c r="L17" s="32">
        <f t="shared" si="5"/>
        <v>9.2673992673992664E-2</v>
      </c>
      <c r="M17" s="64">
        <f>(630*0.85-G17-G18)*0.7</f>
        <v>271.81811999999996</v>
      </c>
      <c r="N17" s="66">
        <f t="shared" si="1"/>
        <v>319.78602352941175</v>
      </c>
      <c r="O17" s="9"/>
      <c r="P17" s="9"/>
    </row>
    <row r="18" spans="1:16" s="3" customFormat="1" x14ac:dyDescent="0.2">
      <c r="A18" s="30">
        <f t="shared" si="2"/>
        <v>14</v>
      </c>
      <c r="B18" s="33" t="s">
        <v>36</v>
      </c>
      <c r="C18" s="33" t="s">
        <v>35</v>
      </c>
      <c r="D18" s="33">
        <v>630</v>
      </c>
      <c r="E18" s="33">
        <v>910</v>
      </c>
      <c r="F18" s="33">
        <v>36.4</v>
      </c>
      <c r="G18" s="50">
        <f t="shared" si="3"/>
        <v>94.665599999999998</v>
      </c>
      <c r="H18" s="6">
        <v>163</v>
      </c>
      <c r="I18" s="7">
        <v>130</v>
      </c>
      <c r="J18" s="7">
        <v>163</v>
      </c>
      <c r="K18" s="8">
        <f t="shared" si="4"/>
        <v>152</v>
      </c>
      <c r="L18" s="32">
        <f t="shared" si="5"/>
        <v>0.16703296703296702</v>
      </c>
      <c r="M18" s="65"/>
      <c r="N18" s="67"/>
      <c r="O18" s="9"/>
      <c r="P18" s="9"/>
    </row>
    <row r="19" spans="1:16" s="3" customFormat="1" x14ac:dyDescent="0.2">
      <c r="A19" s="30">
        <f t="shared" si="2"/>
        <v>15</v>
      </c>
      <c r="B19" s="33" t="s">
        <v>37</v>
      </c>
      <c r="C19" s="33" t="s">
        <v>27</v>
      </c>
      <c r="D19" s="33">
        <v>250</v>
      </c>
      <c r="E19" s="33">
        <f t="shared" si="0"/>
        <v>362.5</v>
      </c>
      <c r="F19" s="33">
        <v>14.5</v>
      </c>
      <c r="G19" s="50">
        <f t="shared" si="3"/>
        <v>26.572800000000001</v>
      </c>
      <c r="H19" s="6">
        <v>57</v>
      </c>
      <c r="I19" s="7">
        <v>48</v>
      </c>
      <c r="J19" s="7">
        <v>23</v>
      </c>
      <c r="K19" s="8">
        <f t="shared" si="4"/>
        <v>42.666666666666664</v>
      </c>
      <c r="L19" s="32">
        <f t="shared" si="5"/>
        <v>0.11770114942528735</v>
      </c>
      <c r="M19" s="64">
        <f>(250*0.85-G19-G20)*0.7</f>
        <v>130.14903999999999</v>
      </c>
      <c r="N19" s="66">
        <f t="shared" si="1"/>
        <v>153.1165176470588</v>
      </c>
      <c r="O19" s="9"/>
      <c r="P19" s="9"/>
    </row>
    <row r="20" spans="1:16" s="3" customFormat="1" x14ac:dyDescent="0.2">
      <c r="A20" s="30">
        <f t="shared" si="2"/>
        <v>16</v>
      </c>
      <c r="B20" s="33" t="s">
        <v>38</v>
      </c>
      <c r="C20" s="33" t="s">
        <v>39</v>
      </c>
      <c r="D20" s="33">
        <v>200</v>
      </c>
      <c r="E20" s="33">
        <f t="shared" si="0"/>
        <v>362.5</v>
      </c>
      <c r="F20" s="33">
        <v>14.5</v>
      </c>
      <c r="G20" s="50">
        <f t="shared" si="3"/>
        <v>0</v>
      </c>
      <c r="H20" s="6">
        <v>0</v>
      </c>
      <c r="I20" s="7">
        <v>0</v>
      </c>
      <c r="J20" s="7">
        <v>0</v>
      </c>
      <c r="K20" s="8">
        <f t="shared" si="4"/>
        <v>0</v>
      </c>
      <c r="L20" s="32">
        <f t="shared" si="5"/>
        <v>0</v>
      </c>
      <c r="M20" s="65"/>
      <c r="N20" s="67"/>
      <c r="O20" s="9"/>
      <c r="P20" s="9"/>
    </row>
    <row r="21" spans="1:16" s="3" customFormat="1" x14ac:dyDescent="0.2">
      <c r="A21" s="30">
        <f t="shared" si="2"/>
        <v>17</v>
      </c>
      <c r="B21" s="33" t="s">
        <v>40</v>
      </c>
      <c r="C21" s="33" t="s">
        <v>27</v>
      </c>
      <c r="D21" s="33">
        <v>250</v>
      </c>
      <c r="E21" s="33">
        <f t="shared" si="0"/>
        <v>362.5</v>
      </c>
      <c r="F21" s="33">
        <v>14.5</v>
      </c>
      <c r="G21" s="50">
        <f t="shared" si="3"/>
        <v>10.795199999999999</v>
      </c>
      <c r="H21" s="6">
        <v>11</v>
      </c>
      <c r="I21" s="7">
        <v>16</v>
      </c>
      <c r="J21" s="7">
        <v>25</v>
      </c>
      <c r="K21" s="8">
        <f t="shared" si="4"/>
        <v>17.333333333333332</v>
      </c>
      <c r="L21" s="32">
        <f t="shared" si="5"/>
        <v>4.7816091954022984E-2</v>
      </c>
      <c r="M21" s="31">
        <f>(250*0.85-G21)*0.7</f>
        <v>141.19335999999998</v>
      </c>
      <c r="N21" s="6">
        <f t="shared" si="1"/>
        <v>166.10983529411763</v>
      </c>
      <c r="O21" s="9"/>
      <c r="P21" s="9"/>
    </row>
    <row r="22" spans="1:16" s="3" customFormat="1" x14ac:dyDescent="0.2">
      <c r="A22" s="30">
        <f t="shared" si="2"/>
        <v>18</v>
      </c>
      <c r="B22" s="33" t="s">
        <v>41</v>
      </c>
      <c r="C22" s="33" t="s">
        <v>19</v>
      </c>
      <c r="D22" s="33">
        <v>400</v>
      </c>
      <c r="E22" s="33">
        <v>577.5</v>
      </c>
      <c r="F22" s="33">
        <v>23.1</v>
      </c>
      <c r="G22" s="50">
        <f t="shared" si="3"/>
        <v>12.663599999999999</v>
      </c>
      <c r="H22" s="6">
        <v>23</v>
      </c>
      <c r="I22" s="7">
        <v>24</v>
      </c>
      <c r="J22" s="7">
        <v>14</v>
      </c>
      <c r="K22" s="8">
        <f t="shared" si="4"/>
        <v>20.333333333333332</v>
      </c>
      <c r="L22" s="32">
        <f t="shared" si="5"/>
        <v>3.5209235209235204E-2</v>
      </c>
      <c r="M22" s="31">
        <f>(400*0.85-G22)*0.7</f>
        <v>229.13548</v>
      </c>
      <c r="N22" s="6">
        <f t="shared" si="1"/>
        <v>269.57115294117648</v>
      </c>
      <c r="O22" s="9"/>
      <c r="P22" s="9"/>
    </row>
    <row r="23" spans="1:16" s="3" customFormat="1" x14ac:dyDescent="0.2">
      <c r="A23" s="30">
        <f t="shared" si="2"/>
        <v>19</v>
      </c>
      <c r="B23" s="33" t="s">
        <v>42</v>
      </c>
      <c r="C23" s="33" t="s">
        <v>19</v>
      </c>
      <c r="D23" s="33">
        <v>400</v>
      </c>
      <c r="E23" s="33">
        <f t="shared" si="0"/>
        <v>577.5</v>
      </c>
      <c r="F23" s="33">
        <v>23.1</v>
      </c>
      <c r="G23" s="50">
        <f t="shared" si="3"/>
        <v>41.000999999999998</v>
      </c>
      <c r="H23" s="6">
        <v>97</v>
      </c>
      <c r="I23" s="7">
        <v>35.5</v>
      </c>
      <c r="J23" s="7">
        <v>65</v>
      </c>
      <c r="K23" s="8">
        <f t="shared" si="4"/>
        <v>65.833333333333329</v>
      </c>
      <c r="L23" s="32">
        <f t="shared" si="5"/>
        <v>0.11399711399711399</v>
      </c>
      <c r="M23" s="31">
        <f>(400*0.85-G23)*0.7</f>
        <v>209.29930000000002</v>
      </c>
      <c r="N23" s="6">
        <f t="shared" si="1"/>
        <v>246.23447058823533</v>
      </c>
      <c r="O23" s="9"/>
      <c r="P23" s="9"/>
    </row>
    <row r="24" spans="1:16" s="3" customFormat="1" x14ac:dyDescent="0.2">
      <c r="A24" s="4">
        <f t="shared" si="2"/>
        <v>20</v>
      </c>
      <c r="B24" s="33" t="s">
        <v>43</v>
      </c>
      <c r="C24" s="10" t="s">
        <v>19</v>
      </c>
      <c r="D24" s="10">
        <v>400</v>
      </c>
      <c r="E24" s="10">
        <f t="shared" si="0"/>
        <v>577.5</v>
      </c>
      <c r="F24" s="10">
        <v>23.1</v>
      </c>
      <c r="G24" s="50">
        <f t="shared" si="3"/>
        <v>96.94919999999999</v>
      </c>
      <c r="H24" s="6">
        <v>149</v>
      </c>
      <c r="I24" s="7">
        <v>183</v>
      </c>
      <c r="J24" s="7">
        <v>135</v>
      </c>
      <c r="K24" s="8">
        <f t="shared" si="4"/>
        <v>155.66666666666666</v>
      </c>
      <c r="L24" s="7">
        <f t="shared" si="5"/>
        <v>0.26955266955266954</v>
      </c>
      <c r="M24" s="6">
        <f>(400*0.85-G24)*0.7</f>
        <v>170.13556</v>
      </c>
      <c r="N24" s="6">
        <f t="shared" si="1"/>
        <v>200.15948235294118</v>
      </c>
      <c r="O24" s="9"/>
      <c r="P24" s="9"/>
    </row>
    <row r="25" spans="1:16" s="3" customFormat="1" x14ac:dyDescent="0.2">
      <c r="A25" s="30">
        <f t="shared" si="2"/>
        <v>21</v>
      </c>
      <c r="B25" s="33" t="s">
        <v>44</v>
      </c>
      <c r="C25" s="33" t="s">
        <v>17</v>
      </c>
      <c r="D25" s="33">
        <v>400</v>
      </c>
      <c r="E25" s="33">
        <v>577.5</v>
      </c>
      <c r="F25" s="33">
        <v>23.1</v>
      </c>
      <c r="G25" s="50">
        <f t="shared" si="3"/>
        <v>97.156800000000004</v>
      </c>
      <c r="H25" s="6">
        <v>174</v>
      </c>
      <c r="I25" s="7">
        <v>181</v>
      </c>
      <c r="J25" s="7">
        <v>113</v>
      </c>
      <c r="K25" s="8">
        <f t="shared" si="4"/>
        <v>156</v>
      </c>
      <c r="L25" s="7">
        <f t="shared" si="5"/>
        <v>0.27012987012987011</v>
      </c>
      <c r="M25" s="6">
        <f>(400*0.85-G25)*0.7</f>
        <v>169.99024</v>
      </c>
      <c r="N25" s="6">
        <f t="shared" si="1"/>
        <v>199.98851764705884</v>
      </c>
      <c r="O25" s="9"/>
      <c r="P25" s="9"/>
    </row>
    <row r="26" spans="1:16" s="3" customFormat="1" x14ac:dyDescent="0.2">
      <c r="A26" s="30">
        <f t="shared" si="2"/>
        <v>22</v>
      </c>
      <c r="B26" s="33" t="s">
        <v>45</v>
      </c>
      <c r="C26" s="33" t="s">
        <v>46</v>
      </c>
      <c r="D26" s="33">
        <v>250</v>
      </c>
      <c r="E26" s="33">
        <f t="shared" si="0"/>
        <v>362.5</v>
      </c>
      <c r="F26" s="33">
        <v>14.5</v>
      </c>
      <c r="G26" s="50">
        <f t="shared" si="3"/>
        <v>44.426400000000001</v>
      </c>
      <c r="H26" s="6">
        <v>65</v>
      </c>
      <c r="I26" s="7">
        <v>71</v>
      </c>
      <c r="J26" s="7">
        <v>78</v>
      </c>
      <c r="K26" s="8">
        <f t="shared" si="4"/>
        <v>71.333333333333329</v>
      </c>
      <c r="L26" s="7">
        <f t="shared" si="5"/>
        <v>0.19678160919540227</v>
      </c>
      <c r="M26" s="66">
        <f>(250*0.85-G26-G27)*0.7</f>
        <v>101.66631999999998</v>
      </c>
      <c r="N26" s="66">
        <f t="shared" si="1"/>
        <v>119.60743529411764</v>
      </c>
      <c r="O26" s="9"/>
      <c r="P26" s="9"/>
    </row>
    <row r="27" spans="1:16" s="3" customFormat="1" x14ac:dyDescent="0.2">
      <c r="A27" s="30">
        <f t="shared" si="2"/>
        <v>23</v>
      </c>
      <c r="B27" s="33" t="s">
        <v>47</v>
      </c>
      <c r="C27" s="33" t="s">
        <v>46</v>
      </c>
      <c r="D27" s="33">
        <v>250</v>
      </c>
      <c r="E27" s="33">
        <f t="shared" si="0"/>
        <v>362.5</v>
      </c>
      <c r="F27" s="33">
        <v>14.5</v>
      </c>
      <c r="G27" s="50">
        <f t="shared" si="3"/>
        <v>22.835999999999999</v>
      </c>
      <c r="H27" s="6">
        <v>30</v>
      </c>
      <c r="I27" s="7">
        <v>39</v>
      </c>
      <c r="J27" s="7">
        <v>41</v>
      </c>
      <c r="K27" s="8">
        <f t="shared" si="4"/>
        <v>36.666666666666664</v>
      </c>
      <c r="L27" s="7">
        <f t="shared" si="5"/>
        <v>0.10114942528735632</v>
      </c>
      <c r="M27" s="67"/>
      <c r="N27" s="67"/>
      <c r="O27" s="9"/>
      <c r="P27" s="9"/>
    </row>
    <row r="28" spans="1:16" s="3" customFormat="1" x14ac:dyDescent="0.2">
      <c r="A28" s="4">
        <f t="shared" si="2"/>
        <v>24</v>
      </c>
      <c r="B28" s="33" t="s">
        <v>48</v>
      </c>
      <c r="C28" s="33" t="s">
        <v>49</v>
      </c>
      <c r="D28" s="33">
        <v>400</v>
      </c>
      <c r="E28" s="33">
        <f t="shared" si="0"/>
        <v>577.5</v>
      </c>
      <c r="F28" s="33">
        <v>23.1</v>
      </c>
      <c r="G28" s="50">
        <f t="shared" si="3"/>
        <v>56.052</v>
      </c>
      <c r="H28" s="6">
        <v>105</v>
      </c>
      <c r="I28" s="7">
        <v>84</v>
      </c>
      <c r="J28" s="7">
        <v>81</v>
      </c>
      <c r="K28" s="8">
        <f t="shared" si="4"/>
        <v>90</v>
      </c>
      <c r="L28" s="7">
        <f t="shared" si="5"/>
        <v>0.15584415584415584</v>
      </c>
      <c r="M28" s="66">
        <f>(400*0.85-G28-G29)*0.7</f>
        <v>157.63803999999999</v>
      </c>
      <c r="N28" s="66">
        <f t="shared" si="1"/>
        <v>185.4565176470588</v>
      </c>
      <c r="O28" s="9"/>
      <c r="P28" s="9"/>
    </row>
    <row r="29" spans="1:16" s="3" customFormat="1" x14ac:dyDescent="0.2">
      <c r="A29" s="4">
        <f t="shared" si="2"/>
        <v>25</v>
      </c>
      <c r="B29" s="33" t="s">
        <v>50</v>
      </c>
      <c r="C29" s="33" t="s">
        <v>51</v>
      </c>
      <c r="D29" s="33">
        <v>400</v>
      </c>
      <c r="E29" s="33">
        <f t="shared" si="0"/>
        <v>577.5</v>
      </c>
      <c r="F29" s="33">
        <v>23.1</v>
      </c>
      <c r="G29" s="50">
        <f t="shared" si="3"/>
        <v>58.750799999999998</v>
      </c>
      <c r="H29" s="6">
        <v>106</v>
      </c>
      <c r="I29" s="7">
        <v>95</v>
      </c>
      <c r="J29" s="7">
        <v>82</v>
      </c>
      <c r="K29" s="8">
        <f t="shared" si="4"/>
        <v>94.333333333333329</v>
      </c>
      <c r="L29" s="7">
        <f t="shared" si="5"/>
        <v>0.16334776334776335</v>
      </c>
      <c r="M29" s="67"/>
      <c r="N29" s="67"/>
      <c r="O29" s="9"/>
      <c r="P29" s="9"/>
    </row>
    <row r="30" spans="1:16" s="3" customFormat="1" x14ac:dyDescent="0.2">
      <c r="A30" s="4">
        <f t="shared" si="2"/>
        <v>26</v>
      </c>
      <c r="B30" s="33" t="s">
        <v>52</v>
      </c>
      <c r="C30" s="33" t="s">
        <v>19</v>
      </c>
      <c r="D30" s="33">
        <v>400</v>
      </c>
      <c r="E30" s="33">
        <f t="shared" si="0"/>
        <v>577.5</v>
      </c>
      <c r="F30" s="33">
        <v>23.1</v>
      </c>
      <c r="G30" s="50">
        <f t="shared" si="3"/>
        <v>77.434799999999996</v>
      </c>
      <c r="H30" s="6">
        <v>87</v>
      </c>
      <c r="I30" s="7">
        <v>140</v>
      </c>
      <c r="J30" s="7">
        <v>146</v>
      </c>
      <c r="K30" s="8">
        <f t="shared" si="4"/>
        <v>124.33333333333333</v>
      </c>
      <c r="L30" s="7">
        <f t="shared" si="5"/>
        <v>0.21529581529581529</v>
      </c>
      <c r="M30" s="6">
        <f>(400*0.85-G30)*0.7</f>
        <v>183.79563999999999</v>
      </c>
      <c r="N30" s="6">
        <f t="shared" si="1"/>
        <v>216.23016470588234</v>
      </c>
      <c r="O30" s="9"/>
      <c r="P30" s="9"/>
    </row>
    <row r="31" spans="1:16" s="3" customFormat="1" x14ac:dyDescent="0.2">
      <c r="A31" s="4">
        <f t="shared" si="2"/>
        <v>27</v>
      </c>
      <c r="B31" s="33" t="s">
        <v>53</v>
      </c>
      <c r="C31" s="33" t="s">
        <v>19</v>
      </c>
      <c r="D31" s="33">
        <v>400</v>
      </c>
      <c r="E31" s="33">
        <f t="shared" si="0"/>
        <v>577.5</v>
      </c>
      <c r="F31" s="33">
        <v>23.1</v>
      </c>
      <c r="G31" s="50">
        <f t="shared" si="3"/>
        <v>25.119600000000002</v>
      </c>
      <c r="H31" s="6">
        <v>44</v>
      </c>
      <c r="I31" s="7">
        <v>34</v>
      </c>
      <c r="J31" s="7">
        <v>43</v>
      </c>
      <c r="K31" s="8">
        <f t="shared" si="4"/>
        <v>40.333333333333336</v>
      </c>
      <c r="L31" s="7">
        <f t="shared" si="5"/>
        <v>6.9841269841269843E-2</v>
      </c>
      <c r="M31" s="6">
        <f>(400*0.85-G31)*0.7</f>
        <v>220.41628</v>
      </c>
      <c r="N31" s="6">
        <f t="shared" si="1"/>
        <v>259.3132705882353</v>
      </c>
      <c r="O31" s="9"/>
      <c r="P31" s="9"/>
    </row>
    <row r="32" spans="1:16" s="3" customFormat="1" x14ac:dyDescent="0.2">
      <c r="A32" s="11">
        <f t="shared" si="2"/>
        <v>28</v>
      </c>
      <c r="B32" s="33" t="s">
        <v>54</v>
      </c>
      <c r="C32" s="33" t="s">
        <v>55</v>
      </c>
      <c r="D32" s="33">
        <v>250</v>
      </c>
      <c r="E32" s="33">
        <f t="shared" si="0"/>
        <v>362.5</v>
      </c>
      <c r="F32" s="33">
        <v>14.5</v>
      </c>
      <c r="G32" s="50">
        <f t="shared" si="3"/>
        <v>18.684000000000001</v>
      </c>
      <c r="H32" s="6">
        <v>45</v>
      </c>
      <c r="I32" s="7">
        <v>18</v>
      </c>
      <c r="J32" s="7">
        <v>27</v>
      </c>
      <c r="K32" s="8">
        <f t="shared" si="4"/>
        <v>30</v>
      </c>
      <c r="L32" s="7">
        <f t="shared" si="5"/>
        <v>8.2758620689655171E-2</v>
      </c>
      <c r="M32" s="66">
        <f>(250*0.85-G32-G33)*0.7</f>
        <v>93.092439999999982</v>
      </c>
      <c r="N32" s="66">
        <f t="shared" si="1"/>
        <v>109.52051764705881</v>
      </c>
      <c r="O32" s="9"/>
      <c r="P32" s="9"/>
    </row>
    <row r="33" spans="1:16" s="3" customFormat="1" x14ac:dyDescent="0.2">
      <c r="A33" s="11">
        <f t="shared" si="2"/>
        <v>29</v>
      </c>
      <c r="B33" s="33" t="s">
        <v>56</v>
      </c>
      <c r="C33" s="33" t="s">
        <v>46</v>
      </c>
      <c r="D33" s="33">
        <v>250</v>
      </c>
      <c r="E33" s="33">
        <f t="shared" si="0"/>
        <v>362.5</v>
      </c>
      <c r="F33" s="33">
        <v>14.5</v>
      </c>
      <c r="G33" s="50">
        <f t="shared" si="3"/>
        <v>60.826800000000006</v>
      </c>
      <c r="H33" s="6">
        <v>116</v>
      </c>
      <c r="I33" s="7">
        <v>92</v>
      </c>
      <c r="J33" s="7">
        <v>85</v>
      </c>
      <c r="K33" s="8">
        <f t="shared" si="4"/>
        <v>97.666666666666671</v>
      </c>
      <c r="L33" s="7">
        <f t="shared" si="5"/>
        <v>0.26942528735632187</v>
      </c>
      <c r="M33" s="67"/>
      <c r="N33" s="67"/>
      <c r="O33" s="9"/>
      <c r="P33" s="9"/>
    </row>
    <row r="34" spans="1:16" s="3" customFormat="1" ht="15" x14ac:dyDescent="0.25">
      <c r="A34" s="4">
        <f t="shared" si="2"/>
        <v>30</v>
      </c>
      <c r="B34" s="33" t="s">
        <v>57</v>
      </c>
      <c r="C34" s="10" t="s">
        <v>17</v>
      </c>
      <c r="D34" s="10">
        <v>400</v>
      </c>
      <c r="E34" s="10">
        <f t="shared" si="0"/>
        <v>577.5</v>
      </c>
      <c r="F34" s="10">
        <v>23.1</v>
      </c>
      <c r="G34" s="50">
        <f t="shared" si="3"/>
        <v>47.955600000000004</v>
      </c>
      <c r="H34" s="51">
        <v>79</v>
      </c>
      <c r="I34" s="51">
        <v>99</v>
      </c>
      <c r="J34" s="51">
        <v>53</v>
      </c>
      <c r="K34" s="8">
        <f t="shared" si="4"/>
        <v>77</v>
      </c>
      <c r="L34" s="7">
        <f t="shared" si="5"/>
        <v>0.13333333333333333</v>
      </c>
      <c r="M34" s="6">
        <f t="shared" ref="M34:M39" si="6">(400*0.85-G34)*0.7</f>
        <v>204.43107999999998</v>
      </c>
      <c r="N34" s="6">
        <f t="shared" si="1"/>
        <v>240.50715294117646</v>
      </c>
      <c r="O34" s="9"/>
      <c r="P34" s="9"/>
    </row>
    <row r="35" spans="1:16" s="3" customFormat="1" x14ac:dyDescent="0.2">
      <c r="A35" s="4">
        <f t="shared" si="2"/>
        <v>31</v>
      </c>
      <c r="B35" s="33" t="s">
        <v>58</v>
      </c>
      <c r="C35" s="33" t="s">
        <v>19</v>
      </c>
      <c r="D35" s="33">
        <v>400</v>
      </c>
      <c r="E35" s="33">
        <f t="shared" si="0"/>
        <v>577.5</v>
      </c>
      <c r="F35" s="33">
        <v>23.1</v>
      </c>
      <c r="G35" s="50">
        <f t="shared" si="3"/>
        <v>67.2624</v>
      </c>
      <c r="H35" s="6">
        <v>121</v>
      </c>
      <c r="I35" s="7">
        <v>143</v>
      </c>
      <c r="J35" s="7">
        <v>60</v>
      </c>
      <c r="K35" s="8">
        <f t="shared" si="4"/>
        <v>108</v>
      </c>
      <c r="L35" s="7">
        <f t="shared" si="5"/>
        <v>0.18701298701298702</v>
      </c>
      <c r="M35" s="6">
        <f t="shared" si="6"/>
        <v>190.91631999999998</v>
      </c>
      <c r="N35" s="6">
        <f t="shared" si="1"/>
        <v>224.60743529411764</v>
      </c>
      <c r="O35" s="9"/>
      <c r="P35" s="9"/>
    </row>
    <row r="36" spans="1:16" s="3" customFormat="1" x14ac:dyDescent="0.2">
      <c r="A36" s="4">
        <f t="shared" si="2"/>
        <v>32</v>
      </c>
      <c r="B36" s="33" t="s">
        <v>59</v>
      </c>
      <c r="C36" s="33" t="s">
        <v>19</v>
      </c>
      <c r="D36" s="33">
        <v>400</v>
      </c>
      <c r="E36" s="33">
        <f t="shared" si="0"/>
        <v>577.5</v>
      </c>
      <c r="F36" s="33">
        <v>23.1</v>
      </c>
      <c r="G36" s="50">
        <f t="shared" si="3"/>
        <v>18.829320000000003</v>
      </c>
      <c r="H36" s="6">
        <v>36.1</v>
      </c>
      <c r="I36" s="7">
        <v>11.8</v>
      </c>
      <c r="J36" s="7">
        <v>42.8</v>
      </c>
      <c r="K36" s="8">
        <f t="shared" si="4"/>
        <v>30.233333333333334</v>
      </c>
      <c r="L36" s="7">
        <f t="shared" si="5"/>
        <v>5.2352092352092351E-2</v>
      </c>
      <c r="M36" s="6">
        <f t="shared" si="6"/>
        <v>224.81947599999998</v>
      </c>
      <c r="N36" s="6">
        <f t="shared" si="1"/>
        <v>264.49350117647055</v>
      </c>
      <c r="O36" s="9"/>
      <c r="P36" s="9"/>
    </row>
    <row r="37" spans="1:16" s="3" customFormat="1" x14ac:dyDescent="0.2">
      <c r="A37" s="4">
        <f t="shared" si="2"/>
        <v>33</v>
      </c>
      <c r="B37" s="33" t="s">
        <v>60</v>
      </c>
      <c r="C37" s="33" t="s">
        <v>19</v>
      </c>
      <c r="D37" s="33">
        <v>400</v>
      </c>
      <c r="E37" s="33">
        <f t="shared" si="0"/>
        <v>577.5</v>
      </c>
      <c r="F37" s="33">
        <v>23.1</v>
      </c>
      <c r="G37" s="50">
        <f t="shared" si="3"/>
        <v>14.179079999999999</v>
      </c>
      <c r="H37" s="6">
        <v>18.399999999999999</v>
      </c>
      <c r="I37" s="7">
        <v>27.5</v>
      </c>
      <c r="J37" s="7">
        <v>22.4</v>
      </c>
      <c r="K37" s="8">
        <f t="shared" si="4"/>
        <v>22.766666666666666</v>
      </c>
      <c r="L37" s="7">
        <f t="shared" si="5"/>
        <v>3.9422799422799422E-2</v>
      </c>
      <c r="M37" s="6">
        <f t="shared" si="6"/>
        <v>228.07464399999998</v>
      </c>
      <c r="N37" s="6">
        <f t="shared" si="1"/>
        <v>268.32311058823529</v>
      </c>
      <c r="O37" s="9"/>
      <c r="P37" s="9"/>
    </row>
    <row r="38" spans="1:16" s="3" customFormat="1" x14ac:dyDescent="0.2">
      <c r="A38" s="4">
        <f t="shared" si="2"/>
        <v>34</v>
      </c>
      <c r="B38" s="33" t="s">
        <v>61</v>
      </c>
      <c r="C38" s="33" t="s">
        <v>30</v>
      </c>
      <c r="D38" s="33">
        <v>400</v>
      </c>
      <c r="E38" s="33">
        <f t="shared" si="0"/>
        <v>577.5</v>
      </c>
      <c r="F38" s="33">
        <v>23.1</v>
      </c>
      <c r="G38" s="50">
        <f t="shared" si="3"/>
        <v>90.305999999999997</v>
      </c>
      <c r="H38" s="6">
        <v>175</v>
      </c>
      <c r="I38" s="7">
        <v>134</v>
      </c>
      <c r="J38" s="7">
        <v>126</v>
      </c>
      <c r="K38" s="8">
        <f t="shared" si="4"/>
        <v>145</v>
      </c>
      <c r="L38" s="7">
        <f t="shared" si="5"/>
        <v>0.25108225108225107</v>
      </c>
      <c r="M38" s="6">
        <f t="shared" si="6"/>
        <v>174.78579999999999</v>
      </c>
      <c r="N38" s="6">
        <f t="shared" si="1"/>
        <v>205.63035294117648</v>
      </c>
      <c r="O38" s="9"/>
      <c r="P38" s="9"/>
    </row>
    <row r="39" spans="1:16" s="3" customFormat="1" x14ac:dyDescent="0.2">
      <c r="A39" s="4">
        <f t="shared" si="2"/>
        <v>35</v>
      </c>
      <c r="B39" s="33" t="s">
        <v>62</v>
      </c>
      <c r="C39" s="33" t="s">
        <v>19</v>
      </c>
      <c r="D39" s="33">
        <v>400</v>
      </c>
      <c r="E39" s="33">
        <f t="shared" si="0"/>
        <v>577.5</v>
      </c>
      <c r="F39" s="33">
        <v>23.1</v>
      </c>
      <c r="G39" s="50">
        <f t="shared" si="3"/>
        <v>166.08</v>
      </c>
      <c r="H39" s="6">
        <v>241</v>
      </c>
      <c r="I39" s="6">
        <v>343</v>
      </c>
      <c r="J39" s="6">
        <v>216</v>
      </c>
      <c r="K39" s="8">
        <f t="shared" si="4"/>
        <v>266.66666666666669</v>
      </c>
      <c r="L39" s="7">
        <f t="shared" si="5"/>
        <v>0.46176046176046182</v>
      </c>
      <c r="M39" s="6">
        <f t="shared" si="6"/>
        <v>121.74399999999999</v>
      </c>
      <c r="N39" s="6">
        <f t="shared" si="1"/>
        <v>143.22823529411764</v>
      </c>
      <c r="O39" s="9"/>
      <c r="P39" s="9"/>
    </row>
    <row r="40" spans="1:16" s="3" customFormat="1" x14ac:dyDescent="0.2">
      <c r="A40" s="4">
        <f t="shared" si="2"/>
        <v>36</v>
      </c>
      <c r="B40" s="33" t="s">
        <v>63</v>
      </c>
      <c r="C40" s="33" t="s">
        <v>19</v>
      </c>
      <c r="D40" s="33">
        <v>400</v>
      </c>
      <c r="E40" s="33">
        <f t="shared" si="0"/>
        <v>577.5</v>
      </c>
      <c r="F40" s="33">
        <v>23.1</v>
      </c>
      <c r="G40" s="50">
        <f t="shared" si="3"/>
        <v>45.879600000000003</v>
      </c>
      <c r="H40" s="6">
        <v>91</v>
      </c>
      <c r="I40" s="7">
        <v>73</v>
      </c>
      <c r="J40" s="7">
        <v>57</v>
      </c>
      <c r="K40" s="8">
        <f t="shared" si="4"/>
        <v>73.666666666666671</v>
      </c>
      <c r="L40" s="7">
        <f t="shared" si="5"/>
        <v>0.12756132756132757</v>
      </c>
      <c r="M40" s="66">
        <f>(400*0.85-G40-G41)*0.7</f>
        <v>186.70203999999998</v>
      </c>
      <c r="N40" s="66">
        <f t="shared" si="1"/>
        <v>219.64945882352939</v>
      </c>
      <c r="O40" s="9"/>
      <c r="P40" s="9"/>
    </row>
    <row r="41" spans="1:16" s="3" customFormat="1" x14ac:dyDescent="0.2">
      <c r="A41" s="4">
        <f t="shared" si="2"/>
        <v>37</v>
      </c>
      <c r="B41" s="33" t="s">
        <v>64</v>
      </c>
      <c r="C41" s="33" t="s">
        <v>19</v>
      </c>
      <c r="D41" s="33">
        <v>400</v>
      </c>
      <c r="E41" s="33">
        <f t="shared" si="0"/>
        <v>577.5</v>
      </c>
      <c r="F41" s="33">
        <v>23.1</v>
      </c>
      <c r="G41" s="50">
        <f t="shared" si="3"/>
        <v>27.403200000000002</v>
      </c>
      <c r="H41" s="6">
        <v>44</v>
      </c>
      <c r="I41" s="7">
        <v>28</v>
      </c>
      <c r="J41" s="7">
        <v>60</v>
      </c>
      <c r="K41" s="8">
        <f t="shared" si="4"/>
        <v>44</v>
      </c>
      <c r="L41" s="7">
        <f t="shared" si="5"/>
        <v>7.6190476190476197E-2</v>
      </c>
      <c r="M41" s="67"/>
      <c r="N41" s="67"/>
      <c r="O41" s="9"/>
      <c r="P41" s="9"/>
    </row>
    <row r="42" spans="1:16" s="3" customFormat="1" x14ac:dyDescent="0.2">
      <c r="A42" s="4">
        <f t="shared" si="2"/>
        <v>38</v>
      </c>
      <c r="B42" s="33" t="s">
        <v>65</v>
      </c>
      <c r="C42" s="33" t="s">
        <v>19</v>
      </c>
      <c r="D42" s="33">
        <v>400</v>
      </c>
      <c r="E42" s="33">
        <f t="shared" si="0"/>
        <v>577.5</v>
      </c>
      <c r="F42" s="33">
        <v>23.1</v>
      </c>
      <c r="G42" s="50">
        <f t="shared" si="3"/>
        <v>54.598800000000004</v>
      </c>
      <c r="H42" s="6">
        <v>72</v>
      </c>
      <c r="I42" s="7">
        <v>91</v>
      </c>
      <c r="J42" s="7">
        <v>100</v>
      </c>
      <c r="K42" s="8">
        <f t="shared" si="4"/>
        <v>87.666666666666671</v>
      </c>
      <c r="L42" s="7">
        <f t="shared" si="5"/>
        <v>0.1518037518037518</v>
      </c>
      <c r="M42" s="6">
        <f>(400*0.85-G42)*0.7</f>
        <v>199.78084000000001</v>
      </c>
      <c r="N42" s="6">
        <f t="shared" si="1"/>
        <v>235.03628235294119</v>
      </c>
      <c r="O42" s="9"/>
      <c r="P42" s="9"/>
    </row>
    <row r="43" spans="1:16" s="3" customFormat="1" x14ac:dyDescent="0.2">
      <c r="A43" s="4">
        <f t="shared" si="2"/>
        <v>39</v>
      </c>
      <c r="B43" s="33" t="s">
        <v>66</v>
      </c>
      <c r="C43" s="33" t="s">
        <v>19</v>
      </c>
      <c r="D43" s="33">
        <v>400</v>
      </c>
      <c r="E43" s="33">
        <f t="shared" si="0"/>
        <v>577.5</v>
      </c>
      <c r="F43" s="33">
        <v>23.1</v>
      </c>
      <c r="G43" s="50">
        <f t="shared" si="3"/>
        <v>41.727600000000002</v>
      </c>
      <c r="H43" s="6">
        <v>78</v>
      </c>
      <c r="I43" s="7">
        <v>68</v>
      </c>
      <c r="J43" s="7">
        <v>55</v>
      </c>
      <c r="K43" s="8">
        <f t="shared" si="4"/>
        <v>67</v>
      </c>
      <c r="L43" s="7">
        <f t="shared" si="5"/>
        <v>0.11601731601731602</v>
      </c>
      <c r="M43" s="6">
        <f>(400*0.85-G43)*0.7</f>
        <v>208.79067999999998</v>
      </c>
      <c r="N43" s="6">
        <f t="shared" si="1"/>
        <v>245.63609411764705</v>
      </c>
      <c r="O43" s="9"/>
      <c r="P43" s="9"/>
    </row>
    <row r="44" spans="1:16" s="3" customFormat="1" x14ac:dyDescent="0.2">
      <c r="A44" s="11">
        <f t="shared" si="2"/>
        <v>40</v>
      </c>
      <c r="B44" s="33" t="s">
        <v>67</v>
      </c>
      <c r="C44" s="33" t="s">
        <v>19</v>
      </c>
      <c r="D44" s="33">
        <v>400</v>
      </c>
      <c r="E44" s="33">
        <f t="shared" si="0"/>
        <v>577.5</v>
      </c>
      <c r="F44" s="33">
        <v>23.1</v>
      </c>
      <c r="G44" s="50">
        <f t="shared" si="3"/>
        <v>152.58600000000001</v>
      </c>
      <c r="H44" s="6">
        <v>220</v>
      </c>
      <c r="I44" s="7">
        <v>220</v>
      </c>
      <c r="J44" s="7">
        <v>295</v>
      </c>
      <c r="K44" s="8">
        <f t="shared" si="4"/>
        <v>245</v>
      </c>
      <c r="L44" s="7">
        <f t="shared" si="5"/>
        <v>0.42424242424242425</v>
      </c>
      <c r="M44" s="66">
        <f>(400*0.85-G44-G45)*0.7</f>
        <v>97.184919999999991</v>
      </c>
      <c r="N44" s="66">
        <f t="shared" si="1"/>
        <v>114.33519999999999</v>
      </c>
      <c r="O44" s="9"/>
      <c r="P44" s="9"/>
    </row>
    <row r="45" spans="1:16" s="3" customFormat="1" x14ac:dyDescent="0.2">
      <c r="A45" s="11">
        <f t="shared" si="2"/>
        <v>41</v>
      </c>
      <c r="B45" s="33" t="s">
        <v>68</v>
      </c>
      <c r="C45" s="33" t="s">
        <v>19</v>
      </c>
      <c r="D45" s="33">
        <v>400</v>
      </c>
      <c r="E45" s="33">
        <f t="shared" si="0"/>
        <v>577.5</v>
      </c>
      <c r="F45" s="33">
        <v>23.1</v>
      </c>
      <c r="G45" s="50">
        <f t="shared" si="3"/>
        <v>48.578400000000002</v>
      </c>
      <c r="H45" s="6">
        <v>87</v>
      </c>
      <c r="I45" s="7">
        <v>56</v>
      </c>
      <c r="J45" s="7">
        <v>91</v>
      </c>
      <c r="K45" s="8">
        <f t="shared" si="4"/>
        <v>78</v>
      </c>
      <c r="L45" s="7">
        <f t="shared" si="5"/>
        <v>0.13506493506493505</v>
      </c>
      <c r="M45" s="67"/>
      <c r="N45" s="67"/>
      <c r="O45" s="9"/>
      <c r="P45" s="9"/>
    </row>
    <row r="46" spans="1:16" s="3" customFormat="1" x14ac:dyDescent="0.2">
      <c r="A46" s="11">
        <f t="shared" si="2"/>
        <v>42</v>
      </c>
      <c r="B46" s="33" t="s">
        <v>69</v>
      </c>
      <c r="C46" s="33" t="s">
        <v>19</v>
      </c>
      <c r="D46" s="33">
        <v>400</v>
      </c>
      <c r="E46" s="33">
        <f t="shared" si="0"/>
        <v>577.5</v>
      </c>
      <c r="F46" s="33">
        <v>23.1</v>
      </c>
      <c r="G46" s="50">
        <f t="shared" si="3"/>
        <v>12.248400000000002</v>
      </c>
      <c r="H46" s="6">
        <v>14</v>
      </c>
      <c r="I46" s="7">
        <v>17</v>
      </c>
      <c r="J46" s="7">
        <v>28</v>
      </c>
      <c r="K46" s="8">
        <f t="shared" si="4"/>
        <v>19.666666666666668</v>
      </c>
      <c r="L46" s="7">
        <f t="shared" si="5"/>
        <v>3.405483405483406E-2</v>
      </c>
      <c r="M46" s="66">
        <f>(400*0.85-G46-G47)*0.7</f>
        <v>196.87443999999996</v>
      </c>
      <c r="N46" s="66">
        <f t="shared" si="1"/>
        <v>231.61698823529409</v>
      </c>
      <c r="O46" s="9"/>
      <c r="P46" s="9"/>
    </row>
    <row r="47" spans="1:16" s="3" customFormat="1" x14ac:dyDescent="0.2">
      <c r="A47" s="11">
        <f t="shared" si="2"/>
        <v>43</v>
      </c>
      <c r="B47" s="33" t="s">
        <v>70</v>
      </c>
      <c r="C47" s="33" t="s">
        <v>19</v>
      </c>
      <c r="D47" s="33">
        <v>400</v>
      </c>
      <c r="E47" s="33">
        <f t="shared" si="0"/>
        <v>577.5</v>
      </c>
      <c r="F47" s="33">
        <v>23.1</v>
      </c>
      <c r="G47" s="50">
        <f t="shared" si="3"/>
        <v>46.502400000000002</v>
      </c>
      <c r="H47" s="6">
        <v>61</v>
      </c>
      <c r="I47" s="7">
        <v>105</v>
      </c>
      <c r="J47" s="7">
        <v>58</v>
      </c>
      <c r="K47" s="8">
        <f t="shared" si="4"/>
        <v>74.666666666666671</v>
      </c>
      <c r="L47" s="7">
        <f t="shared" si="5"/>
        <v>0.12929292929292929</v>
      </c>
      <c r="M47" s="67"/>
      <c r="N47" s="67"/>
      <c r="O47" s="9"/>
      <c r="P47" s="9"/>
    </row>
    <row r="48" spans="1:16" s="3" customFormat="1" x14ac:dyDescent="0.2">
      <c r="A48" s="11">
        <f t="shared" si="2"/>
        <v>44</v>
      </c>
      <c r="B48" s="33" t="s">
        <v>71</v>
      </c>
      <c r="C48" s="33" t="s">
        <v>30</v>
      </c>
      <c r="D48" s="33">
        <v>400</v>
      </c>
      <c r="E48" s="33">
        <v>577.5</v>
      </c>
      <c r="F48" s="33">
        <v>23.1</v>
      </c>
      <c r="G48" s="50">
        <f t="shared" si="3"/>
        <v>95.080799999999996</v>
      </c>
      <c r="H48" s="6">
        <v>171</v>
      </c>
      <c r="I48" s="7">
        <v>147</v>
      </c>
      <c r="J48" s="7">
        <v>140</v>
      </c>
      <c r="K48" s="8">
        <f t="shared" si="4"/>
        <v>152.66666666666666</v>
      </c>
      <c r="L48" s="7">
        <f t="shared" si="5"/>
        <v>0.26435786435786435</v>
      </c>
      <c r="M48" s="66">
        <f>(400*0.85-G48-G49)*0.7</f>
        <v>72.04455999999999</v>
      </c>
      <c r="N48" s="66">
        <f t="shared" si="1"/>
        <v>84.758305882352929</v>
      </c>
      <c r="O48" s="9"/>
      <c r="P48" s="9"/>
    </row>
    <row r="49" spans="1:16" s="3" customFormat="1" x14ac:dyDescent="0.2">
      <c r="A49" s="11">
        <f t="shared" si="2"/>
        <v>45</v>
      </c>
      <c r="B49" s="33" t="s">
        <v>72</v>
      </c>
      <c r="C49" s="33" t="s">
        <v>19</v>
      </c>
      <c r="D49" s="33">
        <v>400</v>
      </c>
      <c r="E49" s="33">
        <f t="shared" si="0"/>
        <v>577.5</v>
      </c>
      <c r="F49" s="33">
        <v>23.1</v>
      </c>
      <c r="G49" s="50">
        <f t="shared" si="3"/>
        <v>141.9984</v>
      </c>
      <c r="H49" s="6">
        <v>224</v>
      </c>
      <c r="I49" s="7">
        <v>264</v>
      </c>
      <c r="J49" s="7">
        <v>196</v>
      </c>
      <c r="K49" s="8">
        <f t="shared" si="4"/>
        <v>228</v>
      </c>
      <c r="L49" s="7">
        <f t="shared" si="5"/>
        <v>0.39480519480519483</v>
      </c>
      <c r="M49" s="67"/>
      <c r="N49" s="67"/>
      <c r="O49" s="9"/>
      <c r="P49" s="9"/>
    </row>
    <row r="50" spans="1:16" s="12" customFormat="1" x14ac:dyDescent="0.2">
      <c r="A50" s="4">
        <f t="shared" si="2"/>
        <v>46</v>
      </c>
      <c r="B50" s="33" t="s">
        <v>73</v>
      </c>
      <c r="C50" s="33" t="s">
        <v>35</v>
      </c>
      <c r="D50" s="33">
        <v>630</v>
      </c>
      <c r="E50" s="33">
        <f>F50*25</f>
        <v>910</v>
      </c>
      <c r="F50" s="33">
        <v>36.4</v>
      </c>
      <c r="G50" s="50">
        <f t="shared" si="3"/>
        <v>45.464400000000005</v>
      </c>
      <c r="H50" s="6">
        <v>79</v>
      </c>
      <c r="I50" s="7">
        <v>73</v>
      </c>
      <c r="J50" s="7">
        <v>67</v>
      </c>
      <c r="K50" s="8">
        <f t="shared" si="4"/>
        <v>73</v>
      </c>
      <c r="L50" s="7">
        <f t="shared" si="5"/>
        <v>8.0219780219780226E-2</v>
      </c>
      <c r="M50" s="66">
        <f>(400*0.85-G50-G51)*0.7</f>
        <v>164.61339999999998</v>
      </c>
      <c r="N50" s="66">
        <f t="shared" si="1"/>
        <v>193.66282352941175</v>
      </c>
      <c r="O50" s="9"/>
      <c r="P50" s="9"/>
    </row>
    <row r="51" spans="1:16" s="12" customFormat="1" x14ac:dyDescent="0.2">
      <c r="A51" s="4">
        <f t="shared" si="2"/>
        <v>47</v>
      </c>
      <c r="B51" s="33" t="s">
        <v>74</v>
      </c>
      <c r="C51" s="33" t="s">
        <v>35</v>
      </c>
      <c r="D51" s="33">
        <v>630</v>
      </c>
      <c r="E51" s="33">
        <f>F51*25</f>
        <v>910</v>
      </c>
      <c r="F51" s="33">
        <v>36.4</v>
      </c>
      <c r="G51" s="50">
        <f t="shared" si="3"/>
        <v>59.373599999999996</v>
      </c>
      <c r="H51" s="6">
        <v>116</v>
      </c>
      <c r="I51" s="7">
        <v>80</v>
      </c>
      <c r="J51" s="7">
        <v>90</v>
      </c>
      <c r="K51" s="8">
        <f t="shared" si="4"/>
        <v>95.333333333333329</v>
      </c>
      <c r="L51" s="7">
        <f t="shared" si="5"/>
        <v>0.10476190476190475</v>
      </c>
      <c r="M51" s="67"/>
      <c r="N51" s="67"/>
      <c r="O51" s="9"/>
      <c r="P51" s="9"/>
    </row>
    <row r="52" spans="1:16" s="3" customFormat="1" x14ac:dyDescent="0.2">
      <c r="A52" s="30">
        <f t="shared" si="2"/>
        <v>48</v>
      </c>
      <c r="B52" s="33" t="s">
        <v>76</v>
      </c>
      <c r="C52" s="33" t="s">
        <v>19</v>
      </c>
      <c r="D52" s="33">
        <v>400</v>
      </c>
      <c r="E52" s="33">
        <f t="shared" si="0"/>
        <v>577.5</v>
      </c>
      <c r="F52" s="33">
        <v>23.1</v>
      </c>
      <c r="G52" s="50">
        <f t="shared" si="3"/>
        <v>30.102000000000004</v>
      </c>
      <c r="H52" s="6">
        <v>57</v>
      </c>
      <c r="I52" s="7">
        <v>48</v>
      </c>
      <c r="J52" s="7">
        <v>40</v>
      </c>
      <c r="K52" s="8">
        <f t="shared" si="4"/>
        <v>48.333333333333336</v>
      </c>
      <c r="L52" s="7">
        <f t="shared" si="5"/>
        <v>8.3694083694083696E-2</v>
      </c>
      <c r="M52" s="6">
        <f>(400*0.85-G52)*0.7</f>
        <v>216.92860000000002</v>
      </c>
      <c r="N52" s="6">
        <f t="shared" si="1"/>
        <v>255.21011764705884</v>
      </c>
      <c r="O52" s="9"/>
      <c r="P52" s="9"/>
    </row>
    <row r="53" spans="1:16" s="3" customFormat="1" x14ac:dyDescent="0.2">
      <c r="A53" s="30">
        <f t="shared" si="2"/>
        <v>49</v>
      </c>
      <c r="B53" s="33" t="s">
        <v>77</v>
      </c>
      <c r="C53" s="33" t="s">
        <v>75</v>
      </c>
      <c r="D53" s="33">
        <v>400</v>
      </c>
      <c r="E53" s="33">
        <f t="shared" si="0"/>
        <v>577.5</v>
      </c>
      <c r="F53" s="33">
        <v>23.1</v>
      </c>
      <c r="G53" s="50">
        <f t="shared" si="3"/>
        <v>5.19</v>
      </c>
      <c r="H53" s="6">
        <v>0</v>
      </c>
      <c r="I53" s="7">
        <v>14</v>
      </c>
      <c r="J53" s="7">
        <v>11</v>
      </c>
      <c r="K53" s="8">
        <f t="shared" si="4"/>
        <v>8.3333333333333339</v>
      </c>
      <c r="L53" s="7">
        <f t="shared" si="5"/>
        <v>1.4430014430014432E-2</v>
      </c>
      <c r="M53" s="66">
        <f>(400*0.85-G53-G54)*0.7</f>
        <v>226.22907999999998</v>
      </c>
      <c r="N53" s="66">
        <f t="shared" si="1"/>
        <v>266.15185882352938</v>
      </c>
      <c r="O53" s="9"/>
      <c r="P53" s="9"/>
    </row>
    <row r="54" spans="1:16" s="3" customFormat="1" x14ac:dyDescent="0.2">
      <c r="A54" s="30">
        <f t="shared" si="2"/>
        <v>50</v>
      </c>
      <c r="B54" s="33" t="s">
        <v>78</v>
      </c>
      <c r="C54" s="33" t="s">
        <v>75</v>
      </c>
      <c r="D54" s="33">
        <v>400</v>
      </c>
      <c r="E54" s="33">
        <f t="shared" si="0"/>
        <v>577.5</v>
      </c>
      <c r="F54" s="33">
        <v>23.1</v>
      </c>
      <c r="G54" s="50">
        <f t="shared" si="3"/>
        <v>11.6256</v>
      </c>
      <c r="H54" s="6">
        <v>41</v>
      </c>
      <c r="I54" s="7">
        <v>13</v>
      </c>
      <c r="J54" s="7">
        <v>2</v>
      </c>
      <c r="K54" s="8">
        <f t="shared" si="4"/>
        <v>18.666666666666668</v>
      </c>
      <c r="L54" s="7">
        <f t="shared" si="5"/>
        <v>3.2323232323232323E-2</v>
      </c>
      <c r="M54" s="67"/>
      <c r="N54" s="67"/>
      <c r="O54" s="9"/>
      <c r="P54" s="9"/>
    </row>
    <row r="55" spans="1:16" s="3" customFormat="1" x14ac:dyDescent="0.2">
      <c r="A55" s="4">
        <f t="shared" si="2"/>
        <v>51</v>
      </c>
      <c r="B55" s="33" t="s">
        <v>79</v>
      </c>
      <c r="C55" s="33" t="s">
        <v>30</v>
      </c>
      <c r="D55" s="33">
        <v>400</v>
      </c>
      <c r="E55" s="33">
        <f t="shared" si="0"/>
        <v>577.5</v>
      </c>
      <c r="F55" s="33">
        <v>23.1</v>
      </c>
      <c r="G55" s="50">
        <f t="shared" si="3"/>
        <v>66.224400000000003</v>
      </c>
      <c r="H55" s="6">
        <v>101</v>
      </c>
      <c r="I55" s="7">
        <v>134</v>
      </c>
      <c r="J55" s="7">
        <v>84</v>
      </c>
      <c r="K55" s="8">
        <f t="shared" si="4"/>
        <v>106.33333333333333</v>
      </c>
      <c r="L55" s="7">
        <f t="shared" si="5"/>
        <v>0.18412698412698411</v>
      </c>
      <c r="M55" s="66">
        <f>(400*0.85-G55-G56)*0.7</f>
        <v>117.3844</v>
      </c>
      <c r="N55" s="66">
        <f t="shared" si="1"/>
        <v>138.09929411764705</v>
      </c>
      <c r="O55" s="9"/>
      <c r="P55" s="9"/>
    </row>
    <row r="56" spans="1:16" s="3" customFormat="1" x14ac:dyDescent="0.2">
      <c r="A56" s="30">
        <f t="shared" si="2"/>
        <v>52</v>
      </c>
      <c r="B56" s="33" t="s">
        <v>80</v>
      </c>
      <c r="C56" s="33" t="s">
        <v>30</v>
      </c>
      <c r="D56" s="33">
        <v>400</v>
      </c>
      <c r="E56" s="33">
        <f t="shared" si="0"/>
        <v>577.5</v>
      </c>
      <c r="F56" s="33">
        <v>23.1</v>
      </c>
      <c r="G56" s="50">
        <f t="shared" si="3"/>
        <v>106.0836</v>
      </c>
      <c r="H56" s="6">
        <v>152</v>
      </c>
      <c r="I56" s="7">
        <v>179</v>
      </c>
      <c r="J56" s="7">
        <v>180</v>
      </c>
      <c r="K56" s="8">
        <f t="shared" si="4"/>
        <v>170.33333333333334</v>
      </c>
      <c r="L56" s="7">
        <f t="shared" si="5"/>
        <v>0.29494949494949496</v>
      </c>
      <c r="M56" s="67"/>
      <c r="N56" s="67"/>
      <c r="O56" s="9"/>
      <c r="P56" s="9"/>
    </row>
    <row r="57" spans="1:16" s="3" customFormat="1" x14ac:dyDescent="0.2">
      <c r="A57" s="30">
        <f t="shared" si="2"/>
        <v>53</v>
      </c>
      <c r="B57" s="33" t="s">
        <v>81</v>
      </c>
      <c r="C57" s="33" t="s">
        <v>46</v>
      </c>
      <c r="D57" s="33">
        <v>250</v>
      </c>
      <c r="E57" s="33">
        <f t="shared" si="0"/>
        <v>362.5</v>
      </c>
      <c r="F57" s="33">
        <v>14.5</v>
      </c>
      <c r="G57" s="50">
        <f t="shared" si="3"/>
        <v>6.0203999999999995</v>
      </c>
      <c r="H57" s="6">
        <v>7</v>
      </c>
      <c r="I57" s="7">
        <v>13</v>
      </c>
      <c r="J57" s="7">
        <v>9</v>
      </c>
      <c r="K57" s="8">
        <f t="shared" si="4"/>
        <v>9.6666666666666661</v>
      </c>
      <c r="L57" s="7">
        <f t="shared" si="5"/>
        <v>2.6666666666666665E-2</v>
      </c>
      <c r="M57" s="66">
        <f>(250*0.85-G57-G58)*0.7</f>
        <v>130.43967999999998</v>
      </c>
      <c r="N57" s="66">
        <f t="shared" si="1"/>
        <v>153.45844705882351</v>
      </c>
      <c r="O57" s="9"/>
      <c r="P57" s="9"/>
    </row>
    <row r="58" spans="1:16" s="3" customFormat="1" x14ac:dyDescent="0.2">
      <c r="A58" s="30">
        <f t="shared" si="2"/>
        <v>54</v>
      </c>
      <c r="B58" s="33" t="s">
        <v>82</v>
      </c>
      <c r="C58" s="33" t="s">
        <v>46</v>
      </c>
      <c r="D58" s="33">
        <v>250</v>
      </c>
      <c r="E58" s="33">
        <f t="shared" si="0"/>
        <v>362.5</v>
      </c>
      <c r="F58" s="33">
        <v>14.5</v>
      </c>
      <c r="G58" s="50">
        <f t="shared" si="3"/>
        <v>20.137200000000004</v>
      </c>
      <c r="H58" s="6">
        <v>25</v>
      </c>
      <c r="I58" s="7">
        <v>36</v>
      </c>
      <c r="J58" s="7">
        <v>36</v>
      </c>
      <c r="K58" s="8">
        <f t="shared" si="4"/>
        <v>32.333333333333336</v>
      </c>
      <c r="L58" s="7">
        <f t="shared" si="5"/>
        <v>8.9195402298850576E-2</v>
      </c>
      <c r="M58" s="67"/>
      <c r="N58" s="67"/>
      <c r="O58" s="9"/>
      <c r="P58" s="9"/>
    </row>
    <row r="59" spans="1:16" s="3" customFormat="1" x14ac:dyDescent="0.2">
      <c r="A59" s="4">
        <f t="shared" si="2"/>
        <v>55</v>
      </c>
      <c r="B59" s="33" t="s">
        <v>83</v>
      </c>
      <c r="C59" s="33" t="s">
        <v>84</v>
      </c>
      <c r="D59" s="33">
        <v>160</v>
      </c>
      <c r="E59" s="33">
        <f t="shared" si="0"/>
        <v>229.99999999999997</v>
      </c>
      <c r="F59" s="33">
        <v>9.1999999999999993</v>
      </c>
      <c r="G59" s="50">
        <f t="shared" si="3"/>
        <v>10.919759999999998</v>
      </c>
      <c r="H59" s="6">
        <v>17.899999999999999</v>
      </c>
      <c r="I59" s="7">
        <v>7.5</v>
      </c>
      <c r="J59" s="7">
        <v>27.2</v>
      </c>
      <c r="K59" s="8">
        <f t="shared" si="4"/>
        <v>17.533333333333331</v>
      </c>
      <c r="L59" s="7">
        <f t="shared" si="5"/>
        <v>7.6231884057971017E-2</v>
      </c>
      <c r="M59" s="6">
        <f>(160*0.85-G59)*0.7</f>
        <v>87.556168</v>
      </c>
      <c r="N59" s="6">
        <f t="shared" si="1"/>
        <v>103.00725647058823</v>
      </c>
      <c r="O59" s="9"/>
      <c r="P59" s="9"/>
    </row>
    <row r="60" spans="1:16" s="3" customFormat="1" x14ac:dyDescent="0.2">
      <c r="A60" s="4">
        <f t="shared" si="2"/>
        <v>56</v>
      </c>
      <c r="B60" s="33" t="s">
        <v>85</v>
      </c>
      <c r="C60" s="33" t="s">
        <v>84</v>
      </c>
      <c r="D60" s="33">
        <v>160</v>
      </c>
      <c r="E60" s="33">
        <f t="shared" si="0"/>
        <v>229.99999999999997</v>
      </c>
      <c r="F60" s="33">
        <v>9.1999999999999993</v>
      </c>
      <c r="G60" s="50">
        <f t="shared" si="3"/>
        <v>2.5742400000000005</v>
      </c>
      <c r="H60" s="6">
        <v>5</v>
      </c>
      <c r="I60" s="7">
        <v>4.5</v>
      </c>
      <c r="J60" s="7">
        <v>2.9</v>
      </c>
      <c r="K60" s="8">
        <f t="shared" si="4"/>
        <v>4.1333333333333337</v>
      </c>
      <c r="L60" s="7">
        <f t="shared" si="5"/>
        <v>1.7971014492753627E-2</v>
      </c>
      <c r="M60" s="6">
        <f>(160*0.85-G60)*0.7</f>
        <v>93.398031999999986</v>
      </c>
      <c r="N60" s="6">
        <f t="shared" si="1"/>
        <v>109.88003764705881</v>
      </c>
      <c r="O60" s="9"/>
      <c r="P60" s="9"/>
    </row>
    <row r="61" spans="1:16" s="3" customFormat="1" x14ac:dyDescent="0.2">
      <c r="A61" s="4">
        <f t="shared" si="2"/>
        <v>57</v>
      </c>
      <c r="B61" s="33" t="s">
        <v>86</v>
      </c>
      <c r="C61" s="33" t="s">
        <v>19</v>
      </c>
      <c r="D61" s="33">
        <v>400</v>
      </c>
      <c r="E61" s="33">
        <f t="shared" si="0"/>
        <v>577.5</v>
      </c>
      <c r="F61" s="33">
        <v>23.1</v>
      </c>
      <c r="G61" s="50">
        <f t="shared" si="3"/>
        <v>33.216000000000001</v>
      </c>
      <c r="H61" s="6">
        <v>66</v>
      </c>
      <c r="I61" s="7">
        <v>48</v>
      </c>
      <c r="J61" s="7">
        <v>46</v>
      </c>
      <c r="K61" s="8">
        <f t="shared" si="4"/>
        <v>53.333333333333336</v>
      </c>
      <c r="L61" s="7">
        <f t="shared" si="5"/>
        <v>9.2352092352092352E-2</v>
      </c>
      <c r="M61" s="66">
        <f>(400*0.85-G61-G62)*0.7</f>
        <v>214.74879999999999</v>
      </c>
      <c r="N61" s="66">
        <f t="shared" si="1"/>
        <v>252.64564705882353</v>
      </c>
      <c r="O61" s="9"/>
      <c r="P61" s="9"/>
    </row>
    <row r="62" spans="1:16" s="3" customFormat="1" x14ac:dyDescent="0.2">
      <c r="A62" s="4">
        <f t="shared" si="2"/>
        <v>58</v>
      </c>
      <c r="B62" s="33" t="s">
        <v>87</v>
      </c>
      <c r="C62" s="33" t="s">
        <v>19</v>
      </c>
      <c r="D62" s="33">
        <v>400</v>
      </c>
      <c r="E62" s="33">
        <f t="shared" si="0"/>
        <v>577.5</v>
      </c>
      <c r="F62" s="33">
        <v>23.1</v>
      </c>
      <c r="G62" s="50">
        <f t="shared" si="3"/>
        <v>0</v>
      </c>
      <c r="H62" s="6">
        <v>0</v>
      </c>
      <c r="I62" s="7">
        <v>0</v>
      </c>
      <c r="J62" s="7">
        <v>0</v>
      </c>
      <c r="K62" s="8">
        <f t="shared" si="4"/>
        <v>0</v>
      </c>
      <c r="L62" s="7">
        <f t="shared" si="5"/>
        <v>0</v>
      </c>
      <c r="M62" s="67"/>
      <c r="N62" s="67"/>
      <c r="O62" s="9"/>
      <c r="P62" s="9"/>
    </row>
    <row r="63" spans="1:16" s="3" customFormat="1" x14ac:dyDescent="0.2">
      <c r="A63" s="4">
        <f t="shared" si="2"/>
        <v>59</v>
      </c>
      <c r="B63" s="33" t="s">
        <v>88</v>
      </c>
      <c r="C63" s="33" t="s">
        <v>89</v>
      </c>
      <c r="D63" s="33">
        <v>200</v>
      </c>
      <c r="E63" s="33">
        <f t="shared" si="0"/>
        <v>287.5</v>
      </c>
      <c r="F63" s="33">
        <v>11.5</v>
      </c>
      <c r="G63" s="50">
        <f t="shared" si="3"/>
        <v>0</v>
      </c>
      <c r="H63" s="6">
        <v>0</v>
      </c>
      <c r="I63" s="7">
        <v>0</v>
      </c>
      <c r="J63" s="7">
        <v>0</v>
      </c>
      <c r="K63" s="8">
        <f t="shared" si="4"/>
        <v>0</v>
      </c>
      <c r="L63" s="7">
        <f t="shared" si="5"/>
        <v>0</v>
      </c>
      <c r="M63" s="6">
        <f>(200*0.85-G63)*0.7</f>
        <v>118.99999999999999</v>
      </c>
      <c r="N63" s="6">
        <f t="shared" si="1"/>
        <v>140</v>
      </c>
      <c r="O63" s="9"/>
      <c r="P63" s="9"/>
    </row>
    <row r="64" spans="1:16" s="3" customFormat="1" x14ac:dyDescent="0.2">
      <c r="A64" s="4">
        <f t="shared" si="2"/>
        <v>60</v>
      </c>
      <c r="B64" s="33" t="s">
        <v>90</v>
      </c>
      <c r="C64" s="33" t="s">
        <v>91</v>
      </c>
      <c r="D64" s="33">
        <v>160</v>
      </c>
      <c r="E64" s="33">
        <f t="shared" si="0"/>
        <v>229.99999999999997</v>
      </c>
      <c r="F64" s="33">
        <v>9.1999999999999993</v>
      </c>
      <c r="G64" s="50">
        <f t="shared" si="3"/>
        <v>7.4736000000000002</v>
      </c>
      <c r="H64" s="6">
        <v>8</v>
      </c>
      <c r="I64" s="7">
        <v>17</v>
      </c>
      <c r="J64" s="7">
        <v>11</v>
      </c>
      <c r="K64" s="8">
        <f t="shared" si="4"/>
        <v>12</v>
      </c>
      <c r="L64" s="7">
        <f t="shared" si="5"/>
        <v>5.2173913043478265E-2</v>
      </c>
      <c r="M64" s="6">
        <f>(160*0.85-G64)*0.7</f>
        <v>89.968479999999985</v>
      </c>
      <c r="N64" s="6">
        <f t="shared" si="1"/>
        <v>105.84527058823528</v>
      </c>
      <c r="O64" s="9"/>
      <c r="P64" s="9"/>
    </row>
    <row r="65" spans="1:17" s="3" customFormat="1" x14ac:dyDescent="0.2">
      <c r="A65" s="4"/>
      <c r="B65" s="34" t="s">
        <v>92</v>
      </c>
      <c r="C65" s="33"/>
      <c r="D65" s="34">
        <f>SUM(D5:D64)</f>
        <v>23070</v>
      </c>
      <c r="E65" s="34">
        <f>SUM(E5:E64)</f>
        <v>33397.4</v>
      </c>
      <c r="F65" s="33"/>
      <c r="G65" s="33"/>
      <c r="H65" s="33"/>
      <c r="I65" s="33"/>
      <c r="J65" s="33"/>
      <c r="K65" s="7">
        <f>SUM(K5:K64)</f>
        <v>4399.4999999999991</v>
      </c>
      <c r="L65" s="7">
        <f>K65/E65</f>
        <v>0.13173181145837698</v>
      </c>
      <c r="M65" s="14">
        <f>SUM(M5:M64)/2</f>
        <v>3441.4221099999995</v>
      </c>
      <c r="N65" s="14">
        <f>SUM(N5:N64)/2</f>
        <v>4048.7318941176468</v>
      </c>
      <c r="O65" s="15"/>
      <c r="P65" s="9"/>
    </row>
    <row r="66" spans="1:17" s="3" customFormat="1" x14ac:dyDescent="0.2">
      <c r="A66" s="4"/>
      <c r="B66" s="71" t="s">
        <v>93</v>
      </c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16"/>
      <c r="O66" s="9"/>
      <c r="P66" s="9"/>
    </row>
    <row r="67" spans="1:17" s="41" customFormat="1" x14ac:dyDescent="0.2">
      <c r="A67" s="34">
        <v>1</v>
      </c>
      <c r="B67" s="34" t="s">
        <v>94</v>
      </c>
      <c r="C67" s="34" t="s">
        <v>95</v>
      </c>
      <c r="D67" s="34">
        <v>10000</v>
      </c>
      <c r="E67" s="35">
        <v>916</v>
      </c>
      <c r="F67" s="35"/>
      <c r="G67" s="36">
        <v>3435.6</v>
      </c>
      <c r="H67" s="37">
        <v>327</v>
      </c>
      <c r="I67" s="38">
        <v>327</v>
      </c>
      <c r="J67" s="49">
        <v>327</v>
      </c>
      <c r="K67" s="39">
        <f>G67/(1.73*6.3*0.9)</f>
        <v>350.24619995718263</v>
      </c>
      <c r="L67" s="48">
        <f>K67*1.3/E67</f>
        <v>0.49707430124927665</v>
      </c>
      <c r="M67" s="72">
        <f>(E67*(1-(L67+L68)))*1.73*0.9*6.3</f>
        <v>1213.2155999999993</v>
      </c>
      <c r="N67" s="74">
        <f t="shared" ref="N67:N97" si="7">M67/0.85</f>
        <v>1427.3124705882344</v>
      </c>
      <c r="O67" s="40"/>
      <c r="P67" s="40"/>
    </row>
    <row r="68" spans="1:17" s="41" customFormat="1" x14ac:dyDescent="0.2">
      <c r="A68" s="34">
        <f t="shared" ref="A68:A129" si="8">A67+1</f>
        <v>2</v>
      </c>
      <c r="B68" s="34" t="s">
        <v>96</v>
      </c>
      <c r="C68" s="34" t="s">
        <v>95</v>
      </c>
      <c r="D68" s="34">
        <v>10000</v>
      </c>
      <c r="E68" s="35">
        <v>916</v>
      </c>
      <c r="F68" s="35"/>
      <c r="G68" s="36">
        <v>2542.8000000000002</v>
      </c>
      <c r="H68" s="37">
        <v>267</v>
      </c>
      <c r="I68" s="38">
        <v>267</v>
      </c>
      <c r="J68" s="49">
        <v>267</v>
      </c>
      <c r="K68" s="39">
        <f>G68/(1.73*6.3*0.9)</f>
        <v>259.22867541364656</v>
      </c>
      <c r="L68" s="48">
        <f>K68*1.3/E68</f>
        <v>0.3679009585564853</v>
      </c>
      <c r="M68" s="73"/>
      <c r="N68" s="75"/>
      <c r="O68" s="40"/>
      <c r="P68" s="40"/>
    </row>
    <row r="69" spans="1:17" s="3" customFormat="1" x14ac:dyDescent="0.2">
      <c r="A69" s="4">
        <f t="shared" si="8"/>
        <v>3</v>
      </c>
      <c r="B69" s="33" t="s">
        <v>26</v>
      </c>
      <c r="C69" s="33" t="s">
        <v>97</v>
      </c>
      <c r="D69" s="33">
        <v>630</v>
      </c>
      <c r="E69" s="33">
        <f t="shared" ref="E69:E81" si="9">F69*15</f>
        <v>910.5</v>
      </c>
      <c r="F69" s="33">
        <v>60.7</v>
      </c>
      <c r="G69" s="31">
        <f>1.73*0.4*0.9*K69</f>
        <v>113.661</v>
      </c>
      <c r="H69" s="6">
        <v>187.2</v>
      </c>
      <c r="I69" s="7">
        <v>199.2</v>
      </c>
      <c r="J69" s="7">
        <v>161.1</v>
      </c>
      <c r="K69" s="7">
        <f>(H69+I69+J69)/3</f>
        <v>182.5</v>
      </c>
      <c r="L69" s="7">
        <f t="shared" ref="L69:L132" si="10">K69/E69</f>
        <v>0.20043931905546403</v>
      </c>
      <c r="M69" s="66">
        <f>(630*0.85-G69-G70)*0.7</f>
        <v>266.15063999999995</v>
      </c>
      <c r="N69" s="66">
        <f t="shared" si="7"/>
        <v>313.11839999999995</v>
      </c>
      <c r="O69" s="9"/>
      <c r="P69" s="9"/>
      <c r="Q69" s="9"/>
    </row>
    <row r="70" spans="1:17" s="3" customFormat="1" x14ac:dyDescent="0.2">
      <c r="A70" s="4">
        <f t="shared" si="8"/>
        <v>4</v>
      </c>
      <c r="B70" s="33" t="s">
        <v>28</v>
      </c>
      <c r="C70" s="33" t="s">
        <v>97</v>
      </c>
      <c r="D70" s="33">
        <v>630</v>
      </c>
      <c r="E70" s="33">
        <f t="shared" si="9"/>
        <v>910.5</v>
      </c>
      <c r="F70" s="33">
        <v>60.7</v>
      </c>
      <c r="G70" s="31">
        <f t="shared" ref="G70:G133" si="11">1.73*0.4*0.9*K70</f>
        <v>41.623799999999996</v>
      </c>
      <c r="H70" s="6">
        <v>65.8</v>
      </c>
      <c r="I70" s="7">
        <v>63.2</v>
      </c>
      <c r="J70" s="7">
        <v>71.5</v>
      </c>
      <c r="K70" s="7">
        <f t="shared" ref="K70:K133" si="12">(H70+I70+J70)/3</f>
        <v>66.833333333333329</v>
      </c>
      <c r="L70" s="7">
        <f t="shared" si="10"/>
        <v>7.3402892183781807E-2</v>
      </c>
      <c r="M70" s="70"/>
      <c r="N70" s="70"/>
      <c r="O70" s="9"/>
      <c r="P70" s="9"/>
      <c r="Q70" s="9"/>
    </row>
    <row r="71" spans="1:17" s="3" customFormat="1" x14ac:dyDescent="0.2">
      <c r="A71" s="4">
        <f t="shared" si="8"/>
        <v>5</v>
      </c>
      <c r="B71" s="33" t="s">
        <v>98</v>
      </c>
      <c r="C71" s="33" t="s">
        <v>99</v>
      </c>
      <c r="D71" s="33">
        <v>400</v>
      </c>
      <c r="E71" s="33">
        <f t="shared" si="9"/>
        <v>577.95000000000005</v>
      </c>
      <c r="F71" s="33">
        <v>38.53</v>
      </c>
      <c r="G71" s="31">
        <f t="shared" si="11"/>
        <v>45.215280000000007</v>
      </c>
      <c r="H71" s="6">
        <v>74.3</v>
      </c>
      <c r="I71" s="7">
        <v>59.6</v>
      </c>
      <c r="J71" s="7">
        <v>83.9</v>
      </c>
      <c r="K71" s="7">
        <f t="shared" si="12"/>
        <v>72.600000000000009</v>
      </c>
      <c r="L71" s="7">
        <f t="shared" si="10"/>
        <v>0.12561640280301065</v>
      </c>
      <c r="M71" s="66">
        <f>(400*0.85-G71-G72)*0.7</f>
        <v>174.49515999999997</v>
      </c>
      <c r="N71" s="66">
        <f t="shared" si="7"/>
        <v>205.28842352941174</v>
      </c>
      <c r="O71" s="9"/>
      <c r="P71" s="9"/>
      <c r="Q71" s="9"/>
    </row>
    <row r="72" spans="1:17" s="3" customFormat="1" x14ac:dyDescent="0.2">
      <c r="A72" s="4">
        <f t="shared" si="8"/>
        <v>6</v>
      </c>
      <c r="B72" s="33" t="s">
        <v>100</v>
      </c>
      <c r="C72" s="33" t="s">
        <v>99</v>
      </c>
      <c r="D72" s="33">
        <v>400</v>
      </c>
      <c r="E72" s="33">
        <f t="shared" si="9"/>
        <v>577.95000000000005</v>
      </c>
      <c r="F72" s="33">
        <v>38.53</v>
      </c>
      <c r="G72" s="31">
        <f t="shared" si="11"/>
        <v>45.505919999999996</v>
      </c>
      <c r="H72" s="6">
        <v>61.5</v>
      </c>
      <c r="I72" s="7">
        <v>102</v>
      </c>
      <c r="J72" s="7">
        <v>55.699999999999996</v>
      </c>
      <c r="K72" s="7">
        <f t="shared" si="12"/>
        <v>73.066666666666663</v>
      </c>
      <c r="L72" s="7">
        <f t="shared" si="10"/>
        <v>0.12642385442800702</v>
      </c>
      <c r="M72" s="70"/>
      <c r="N72" s="70"/>
      <c r="O72" s="9"/>
      <c r="P72" s="9"/>
      <c r="Q72" s="9"/>
    </row>
    <row r="73" spans="1:17" s="3" customFormat="1" x14ac:dyDescent="0.2">
      <c r="A73" s="4">
        <f t="shared" si="8"/>
        <v>7</v>
      </c>
      <c r="B73" s="33" t="s">
        <v>101</v>
      </c>
      <c r="C73" s="33" t="s">
        <v>99</v>
      </c>
      <c r="D73" s="33">
        <v>400</v>
      </c>
      <c r="E73" s="33">
        <f t="shared" si="9"/>
        <v>577.95000000000005</v>
      </c>
      <c r="F73" s="33">
        <v>38.53</v>
      </c>
      <c r="G73" s="31">
        <f t="shared" si="11"/>
        <v>61.491120000000009</v>
      </c>
      <c r="H73" s="6">
        <v>95.700000000000017</v>
      </c>
      <c r="I73" s="7">
        <v>81.2</v>
      </c>
      <c r="J73" s="7">
        <v>119.30000000000001</v>
      </c>
      <c r="K73" s="7">
        <f t="shared" si="12"/>
        <v>98.733333333333348</v>
      </c>
      <c r="L73" s="7">
        <f t="shared" si="10"/>
        <v>0.1708336938028088</v>
      </c>
      <c r="M73" s="66">
        <f>(400*0.85-G73-G74)*0.7</f>
        <v>160.41365199999998</v>
      </c>
      <c r="N73" s="66">
        <f t="shared" si="7"/>
        <v>188.72194352941176</v>
      </c>
      <c r="O73" s="9"/>
      <c r="P73" s="9"/>
      <c r="Q73" s="9"/>
    </row>
    <row r="74" spans="1:17" s="3" customFormat="1" x14ac:dyDescent="0.2">
      <c r="A74" s="4">
        <f t="shared" si="8"/>
        <v>8</v>
      </c>
      <c r="B74" s="33" t="s">
        <v>102</v>
      </c>
      <c r="C74" s="33" t="s">
        <v>99</v>
      </c>
      <c r="D74" s="33">
        <v>400</v>
      </c>
      <c r="E74" s="33">
        <f t="shared" si="9"/>
        <v>577.95000000000005</v>
      </c>
      <c r="F74" s="33">
        <v>38.53</v>
      </c>
      <c r="G74" s="31">
        <f t="shared" si="11"/>
        <v>49.346520000000005</v>
      </c>
      <c r="H74" s="6">
        <v>75.3</v>
      </c>
      <c r="I74" s="7">
        <v>85.6</v>
      </c>
      <c r="J74" s="7">
        <v>76.8</v>
      </c>
      <c r="K74" s="7">
        <f t="shared" si="12"/>
        <v>79.233333333333334</v>
      </c>
      <c r="L74" s="7">
        <f t="shared" si="10"/>
        <v>0.13709375090117368</v>
      </c>
      <c r="M74" s="70"/>
      <c r="N74" s="70"/>
      <c r="O74" s="9"/>
      <c r="P74" s="9"/>
      <c r="Q74" s="9"/>
    </row>
    <row r="75" spans="1:17" s="41" customFormat="1" x14ac:dyDescent="0.2">
      <c r="A75" s="30">
        <f t="shared" si="8"/>
        <v>9</v>
      </c>
      <c r="B75" s="33" t="s">
        <v>103</v>
      </c>
      <c r="C75" s="33" t="s">
        <v>99</v>
      </c>
      <c r="D75" s="33">
        <v>400</v>
      </c>
      <c r="E75" s="33">
        <f t="shared" si="9"/>
        <v>577.95000000000005</v>
      </c>
      <c r="F75" s="33">
        <v>38.53</v>
      </c>
      <c r="G75" s="31">
        <f t="shared" si="11"/>
        <v>206.56200000000001</v>
      </c>
      <c r="H75" s="6">
        <v>326</v>
      </c>
      <c r="I75" s="7">
        <v>400</v>
      </c>
      <c r="J75" s="7">
        <v>269</v>
      </c>
      <c r="K75" s="7">
        <f t="shared" si="12"/>
        <v>331.66666666666669</v>
      </c>
      <c r="L75" s="7">
        <f t="shared" si="10"/>
        <v>0.57386740490815236</v>
      </c>
      <c r="M75" s="31">
        <f>((400*0.85-G75)*0.7)</f>
        <v>93.406599999999983</v>
      </c>
      <c r="N75" s="31">
        <f t="shared" si="7"/>
        <v>109.8901176470588</v>
      </c>
      <c r="O75" s="40"/>
      <c r="P75" s="40"/>
      <c r="Q75" s="40"/>
    </row>
    <row r="76" spans="1:17" s="41" customFormat="1" x14ac:dyDescent="0.2">
      <c r="A76" s="30">
        <f t="shared" si="8"/>
        <v>10</v>
      </c>
      <c r="B76" s="33" t="s">
        <v>104</v>
      </c>
      <c r="C76" s="33" t="s">
        <v>105</v>
      </c>
      <c r="D76" s="33">
        <v>400</v>
      </c>
      <c r="E76" s="33">
        <v>577.95000000000005</v>
      </c>
      <c r="F76" s="33">
        <v>38.53</v>
      </c>
      <c r="G76" s="31">
        <f t="shared" si="11"/>
        <v>109.639788</v>
      </c>
      <c r="H76" s="6">
        <v>193.6</v>
      </c>
      <c r="I76" s="7">
        <v>189.8</v>
      </c>
      <c r="J76" s="7">
        <v>144.72999999999999</v>
      </c>
      <c r="K76" s="7">
        <f t="shared" si="12"/>
        <v>176.04333333333332</v>
      </c>
      <c r="L76" s="7">
        <f t="shared" si="10"/>
        <v>0.30459959050667584</v>
      </c>
      <c r="M76" s="64">
        <f>((400*0.85-G76-G77)*0.7)</f>
        <v>108.93694839999999</v>
      </c>
      <c r="N76" s="64">
        <f t="shared" si="7"/>
        <v>128.16111576470587</v>
      </c>
      <c r="O76" s="40"/>
      <c r="P76" s="40"/>
      <c r="Q76" s="40"/>
    </row>
    <row r="77" spans="1:17" s="41" customFormat="1" x14ac:dyDescent="0.2">
      <c r="A77" s="30">
        <f t="shared" si="8"/>
        <v>11</v>
      </c>
      <c r="B77" s="33" t="s">
        <v>106</v>
      </c>
      <c r="C77" s="33" t="s">
        <v>99</v>
      </c>
      <c r="D77" s="33">
        <v>400</v>
      </c>
      <c r="E77" s="33">
        <f t="shared" si="9"/>
        <v>577.95000000000005</v>
      </c>
      <c r="F77" s="33">
        <v>38.53</v>
      </c>
      <c r="G77" s="31">
        <f t="shared" si="11"/>
        <v>74.736000000000004</v>
      </c>
      <c r="H77" s="6">
        <v>102</v>
      </c>
      <c r="I77" s="7">
        <v>121</v>
      </c>
      <c r="J77" s="7">
        <v>137</v>
      </c>
      <c r="K77" s="7">
        <f t="shared" si="12"/>
        <v>120</v>
      </c>
      <c r="L77" s="7">
        <f t="shared" si="10"/>
        <v>0.20763041785621592</v>
      </c>
      <c r="M77" s="65"/>
      <c r="N77" s="65"/>
      <c r="O77" s="40"/>
      <c r="P77" s="40"/>
      <c r="Q77" s="40"/>
    </row>
    <row r="78" spans="1:17" s="41" customFormat="1" x14ac:dyDescent="0.2">
      <c r="A78" s="30">
        <f t="shared" si="8"/>
        <v>12</v>
      </c>
      <c r="B78" s="33" t="s">
        <v>107</v>
      </c>
      <c r="C78" s="33" t="s">
        <v>99</v>
      </c>
      <c r="D78" s="33">
        <v>400</v>
      </c>
      <c r="E78" s="33">
        <f t="shared" si="9"/>
        <v>577.95000000000005</v>
      </c>
      <c r="F78" s="33">
        <v>38.53</v>
      </c>
      <c r="G78" s="31">
        <f t="shared" si="11"/>
        <v>86.776800000000009</v>
      </c>
      <c r="H78" s="6">
        <v>122</v>
      </c>
      <c r="I78" s="7">
        <v>132</v>
      </c>
      <c r="J78" s="7">
        <v>164</v>
      </c>
      <c r="K78" s="7">
        <f t="shared" si="12"/>
        <v>139.33333333333334</v>
      </c>
      <c r="L78" s="7">
        <f t="shared" si="10"/>
        <v>0.24108198517749516</v>
      </c>
      <c r="M78" s="64">
        <f t="shared" ref="M78" si="13">((400*0.85-G78-G79)*0.7)</f>
        <v>83.81547999999998</v>
      </c>
      <c r="N78" s="64">
        <f t="shared" si="7"/>
        <v>98.606447058823505</v>
      </c>
      <c r="O78" s="40"/>
      <c r="P78" s="40"/>
      <c r="Q78" s="40"/>
    </row>
    <row r="79" spans="1:17" s="41" customFormat="1" x14ac:dyDescent="0.2">
      <c r="A79" s="30">
        <f t="shared" si="8"/>
        <v>13</v>
      </c>
      <c r="B79" s="33" t="s">
        <v>108</v>
      </c>
      <c r="C79" s="33" t="s">
        <v>109</v>
      </c>
      <c r="D79" s="33">
        <v>400</v>
      </c>
      <c r="E79" s="33">
        <f t="shared" si="9"/>
        <v>577.95000000000005</v>
      </c>
      <c r="F79" s="33">
        <v>38.53</v>
      </c>
      <c r="G79" s="31">
        <f t="shared" si="11"/>
        <v>133.48680000000002</v>
      </c>
      <c r="H79" s="6">
        <v>230</v>
      </c>
      <c r="I79" s="7">
        <v>177</v>
      </c>
      <c r="J79" s="7">
        <v>236</v>
      </c>
      <c r="K79" s="7">
        <f t="shared" si="12"/>
        <v>214.33333333333334</v>
      </c>
      <c r="L79" s="7">
        <f t="shared" si="10"/>
        <v>0.37085099633763013</v>
      </c>
      <c r="M79" s="65"/>
      <c r="N79" s="65"/>
      <c r="O79" s="40"/>
      <c r="P79" s="40"/>
      <c r="Q79" s="40"/>
    </row>
    <row r="80" spans="1:17" s="41" customFormat="1" x14ac:dyDescent="0.2">
      <c r="A80" s="30">
        <f t="shared" si="8"/>
        <v>14</v>
      </c>
      <c r="B80" s="33" t="s">
        <v>110</v>
      </c>
      <c r="C80" s="33" t="s">
        <v>111</v>
      </c>
      <c r="D80" s="33">
        <v>400</v>
      </c>
      <c r="E80" s="33">
        <f t="shared" si="9"/>
        <v>577.95000000000005</v>
      </c>
      <c r="F80" s="33">
        <v>38.53</v>
      </c>
      <c r="G80" s="31">
        <f t="shared" si="11"/>
        <v>79.323960000000014</v>
      </c>
      <c r="H80" s="6">
        <v>142.4</v>
      </c>
      <c r="I80" s="7">
        <v>91.199999999999989</v>
      </c>
      <c r="J80" s="7">
        <v>148.5</v>
      </c>
      <c r="K80" s="7">
        <f t="shared" si="12"/>
        <v>127.36666666666667</v>
      </c>
      <c r="L80" s="7">
        <f t="shared" si="10"/>
        <v>0.22037661850794474</v>
      </c>
      <c r="M80" s="64">
        <f t="shared" ref="M80" si="14">((400*0.85-G80-G81)*0.7)</f>
        <v>161.56168</v>
      </c>
      <c r="N80" s="64">
        <f t="shared" si="7"/>
        <v>190.07256470588234</v>
      </c>
      <c r="O80" s="40"/>
      <c r="P80" s="40"/>
      <c r="Q80" s="40"/>
    </row>
    <row r="81" spans="1:17" s="41" customFormat="1" x14ac:dyDescent="0.2">
      <c r="A81" s="30">
        <f t="shared" si="8"/>
        <v>15</v>
      </c>
      <c r="B81" s="33" t="s">
        <v>112</v>
      </c>
      <c r="C81" s="33" t="s">
        <v>111</v>
      </c>
      <c r="D81" s="33">
        <v>400</v>
      </c>
      <c r="E81" s="33">
        <f t="shared" si="9"/>
        <v>577.95000000000005</v>
      </c>
      <c r="F81" s="33">
        <v>38.53</v>
      </c>
      <c r="G81" s="31">
        <f t="shared" si="11"/>
        <v>29.873640000000002</v>
      </c>
      <c r="H81" s="6">
        <v>56.5</v>
      </c>
      <c r="I81" s="7">
        <v>35.4</v>
      </c>
      <c r="J81" s="7">
        <v>52</v>
      </c>
      <c r="K81" s="7">
        <f t="shared" si="12"/>
        <v>47.966666666666669</v>
      </c>
      <c r="L81" s="7">
        <f t="shared" si="10"/>
        <v>8.2994492026415206E-2</v>
      </c>
      <c r="M81" s="65"/>
      <c r="N81" s="65"/>
      <c r="O81" s="40"/>
      <c r="P81" s="40"/>
      <c r="Q81" s="40"/>
    </row>
    <row r="82" spans="1:17" s="3" customFormat="1" x14ac:dyDescent="0.2">
      <c r="A82" s="4">
        <f t="shared" si="8"/>
        <v>16</v>
      </c>
      <c r="B82" s="33" t="s">
        <v>113</v>
      </c>
      <c r="C82" s="33" t="s">
        <v>114</v>
      </c>
      <c r="D82" s="33">
        <v>630</v>
      </c>
      <c r="E82" s="33">
        <v>910.5</v>
      </c>
      <c r="F82" s="33">
        <v>60.7</v>
      </c>
      <c r="G82" s="31">
        <f t="shared" si="11"/>
        <v>32.219519999999996</v>
      </c>
      <c r="H82" s="6">
        <v>51.7</v>
      </c>
      <c r="I82" s="7">
        <v>44.5</v>
      </c>
      <c r="J82" s="7">
        <v>59</v>
      </c>
      <c r="K82" s="7">
        <f t="shared" si="12"/>
        <v>51.733333333333327</v>
      </c>
      <c r="L82" s="7">
        <f t="shared" si="10"/>
        <v>5.681859784001464E-2</v>
      </c>
      <c r="M82" s="6">
        <f>((630*0.85-G82)*0.7)</f>
        <v>352.296336</v>
      </c>
      <c r="N82" s="6">
        <f t="shared" si="7"/>
        <v>414.4662776470588</v>
      </c>
      <c r="O82" s="9"/>
      <c r="P82" s="9"/>
      <c r="Q82" s="9"/>
    </row>
    <row r="83" spans="1:17" s="3" customFormat="1" x14ac:dyDescent="0.2">
      <c r="A83" s="11">
        <f t="shared" si="8"/>
        <v>17</v>
      </c>
      <c r="B83" s="33" t="s">
        <v>115</v>
      </c>
      <c r="C83" s="33" t="s">
        <v>116</v>
      </c>
      <c r="D83" s="33">
        <v>400</v>
      </c>
      <c r="E83" s="33">
        <f t="shared" ref="E83:E130" si="15">F83*15</f>
        <v>577.95000000000005</v>
      </c>
      <c r="F83" s="33">
        <v>38.53</v>
      </c>
      <c r="G83" s="31">
        <f t="shared" si="11"/>
        <v>113.20428</v>
      </c>
      <c r="H83" s="6">
        <v>197.4</v>
      </c>
      <c r="I83" s="7">
        <v>126.00000000000003</v>
      </c>
      <c r="J83" s="7">
        <v>221.89999999999998</v>
      </c>
      <c r="K83" s="7">
        <f t="shared" si="12"/>
        <v>181.76666666666665</v>
      </c>
      <c r="L83" s="7">
        <f t="shared" si="10"/>
        <v>0.31450240793609591</v>
      </c>
      <c r="M83" s="66">
        <f>((400*0.85-G83-G84)*0.7)</f>
        <v>95.005120000000005</v>
      </c>
      <c r="N83" s="66">
        <f t="shared" si="7"/>
        <v>111.77072941176472</v>
      </c>
      <c r="O83" s="9"/>
      <c r="P83" s="9"/>
      <c r="Q83" s="9"/>
    </row>
    <row r="84" spans="1:17" s="3" customFormat="1" x14ac:dyDescent="0.2">
      <c r="A84" s="11">
        <f t="shared" si="8"/>
        <v>18</v>
      </c>
      <c r="B84" s="33" t="s">
        <v>117</v>
      </c>
      <c r="C84" s="33" t="s">
        <v>116</v>
      </c>
      <c r="D84" s="33">
        <v>400</v>
      </c>
      <c r="E84" s="33">
        <f t="shared" si="15"/>
        <v>577.95000000000005</v>
      </c>
      <c r="F84" s="33">
        <v>38.53</v>
      </c>
      <c r="G84" s="31">
        <f t="shared" si="11"/>
        <v>91.074120000000008</v>
      </c>
      <c r="H84" s="6">
        <v>180.80000000000004</v>
      </c>
      <c r="I84" s="7">
        <v>121.80000000000001</v>
      </c>
      <c r="J84" s="7">
        <v>136.1</v>
      </c>
      <c r="K84" s="7">
        <f t="shared" si="12"/>
        <v>146.23333333333335</v>
      </c>
      <c r="L84" s="7">
        <f t="shared" si="10"/>
        <v>0.2530207342042276</v>
      </c>
      <c r="M84" s="70"/>
      <c r="N84" s="70"/>
      <c r="O84" s="9"/>
      <c r="P84" s="9"/>
      <c r="Q84" s="9"/>
    </row>
    <row r="85" spans="1:17" s="3" customFormat="1" x14ac:dyDescent="0.2">
      <c r="A85" s="4">
        <f t="shared" si="8"/>
        <v>19</v>
      </c>
      <c r="B85" s="33" t="s">
        <v>37</v>
      </c>
      <c r="C85" s="33" t="s">
        <v>111</v>
      </c>
      <c r="D85" s="33">
        <v>400</v>
      </c>
      <c r="E85" s="33">
        <v>577.95000000000005</v>
      </c>
      <c r="F85" s="33">
        <v>38.53</v>
      </c>
      <c r="G85" s="31">
        <f t="shared" si="11"/>
        <v>12.663599999999999</v>
      </c>
      <c r="H85" s="6">
        <v>16</v>
      </c>
      <c r="I85" s="7">
        <v>21</v>
      </c>
      <c r="J85" s="7">
        <v>24</v>
      </c>
      <c r="K85" s="7">
        <f t="shared" si="12"/>
        <v>20.333333333333332</v>
      </c>
      <c r="L85" s="7">
        <f t="shared" si="10"/>
        <v>3.5181820803414365E-2</v>
      </c>
      <c r="M85" s="66">
        <f t="shared" ref="M85" si="16">((400*0.85-G85-G86)*0.7)</f>
        <v>182.48776000000004</v>
      </c>
      <c r="N85" s="66">
        <f t="shared" si="7"/>
        <v>214.69148235294122</v>
      </c>
      <c r="O85" s="9"/>
      <c r="P85" s="9"/>
      <c r="Q85" s="9"/>
    </row>
    <row r="86" spans="1:17" s="3" customFormat="1" x14ac:dyDescent="0.2">
      <c r="A86" s="30">
        <f t="shared" si="8"/>
        <v>20</v>
      </c>
      <c r="B86" s="33" t="s">
        <v>38</v>
      </c>
      <c r="C86" s="33" t="s">
        <v>99</v>
      </c>
      <c r="D86" s="33">
        <v>400</v>
      </c>
      <c r="E86" s="33">
        <f t="shared" si="15"/>
        <v>577.95000000000005</v>
      </c>
      <c r="F86" s="33">
        <v>38.53</v>
      </c>
      <c r="G86" s="31">
        <f t="shared" si="11"/>
        <v>66.639600000000002</v>
      </c>
      <c r="H86" s="6">
        <v>89</v>
      </c>
      <c r="I86" s="7">
        <v>122</v>
      </c>
      <c r="J86" s="7">
        <v>110</v>
      </c>
      <c r="K86" s="7">
        <f t="shared" si="12"/>
        <v>107</v>
      </c>
      <c r="L86" s="7">
        <f t="shared" si="10"/>
        <v>0.18513712258845919</v>
      </c>
      <c r="M86" s="70"/>
      <c r="N86" s="70"/>
      <c r="O86" s="9"/>
      <c r="P86" s="9"/>
      <c r="Q86" s="9"/>
    </row>
    <row r="87" spans="1:17" x14ac:dyDescent="0.2">
      <c r="A87" s="30">
        <f t="shared" si="8"/>
        <v>21</v>
      </c>
      <c r="B87" s="33" t="s">
        <v>118</v>
      </c>
      <c r="C87" s="33" t="s">
        <v>99</v>
      </c>
      <c r="D87" s="33">
        <v>400</v>
      </c>
      <c r="E87" s="33">
        <f t="shared" si="15"/>
        <v>577.95000000000005</v>
      </c>
      <c r="F87" s="33">
        <v>38.53</v>
      </c>
      <c r="G87" s="31">
        <f t="shared" si="11"/>
        <v>81.29616</v>
      </c>
      <c r="H87" s="6">
        <v>171.39999999999998</v>
      </c>
      <c r="I87" s="7">
        <v>114.5</v>
      </c>
      <c r="J87" s="7">
        <v>105.69999999999999</v>
      </c>
      <c r="K87" s="7">
        <f t="shared" si="12"/>
        <v>130.53333333333333</v>
      </c>
      <c r="L87" s="7">
        <f t="shared" si="10"/>
        <v>0.22585575453470599</v>
      </c>
      <c r="M87" s="66">
        <f t="shared" ref="M87" si="17">((400*0.85-G87-G88)*0.7)</f>
        <v>159.06217599999999</v>
      </c>
      <c r="N87" s="66">
        <f t="shared" si="7"/>
        <v>187.13197176470587</v>
      </c>
      <c r="O87" s="9"/>
      <c r="P87" s="9"/>
      <c r="Q87" s="17"/>
    </row>
    <row r="88" spans="1:17" x14ac:dyDescent="0.2">
      <c r="A88" s="30">
        <f t="shared" si="8"/>
        <v>22</v>
      </c>
      <c r="B88" s="33" t="s">
        <v>119</v>
      </c>
      <c r="C88" s="33" t="s">
        <v>99</v>
      </c>
      <c r="D88" s="33">
        <v>400</v>
      </c>
      <c r="E88" s="33">
        <f t="shared" si="15"/>
        <v>577.95000000000005</v>
      </c>
      <c r="F88" s="33">
        <v>38.53</v>
      </c>
      <c r="G88" s="31">
        <f t="shared" si="11"/>
        <v>31.472160000000006</v>
      </c>
      <c r="H88" s="6">
        <v>51.500000000000007</v>
      </c>
      <c r="I88" s="7">
        <v>52.4</v>
      </c>
      <c r="J88" s="7">
        <v>47.7</v>
      </c>
      <c r="K88" s="7">
        <f t="shared" si="12"/>
        <v>50.533333333333339</v>
      </c>
      <c r="L88" s="7">
        <f t="shared" si="10"/>
        <v>8.7435475963895379E-2</v>
      </c>
      <c r="M88" s="70"/>
      <c r="N88" s="70"/>
      <c r="O88" s="9"/>
      <c r="P88" s="9"/>
      <c r="Q88" s="17"/>
    </row>
    <row r="89" spans="1:17" x14ac:dyDescent="0.2">
      <c r="A89" s="4">
        <f t="shared" si="8"/>
        <v>23</v>
      </c>
      <c r="B89" s="33" t="s">
        <v>120</v>
      </c>
      <c r="C89" s="33" t="s">
        <v>99</v>
      </c>
      <c r="D89" s="33">
        <v>400</v>
      </c>
      <c r="E89" s="33">
        <f t="shared" si="15"/>
        <v>577.95000000000005</v>
      </c>
      <c r="F89" s="33">
        <v>38.53</v>
      </c>
      <c r="G89" s="31">
        <f t="shared" si="11"/>
        <v>50.156159999999993</v>
      </c>
      <c r="H89" s="6">
        <v>78.3</v>
      </c>
      <c r="I89" s="7">
        <v>77.900000000000006</v>
      </c>
      <c r="J89" s="7">
        <v>85.399999999999991</v>
      </c>
      <c r="K89" s="7">
        <f t="shared" si="12"/>
        <v>80.533333333333317</v>
      </c>
      <c r="L89" s="7">
        <f t="shared" si="10"/>
        <v>0.13934308042794932</v>
      </c>
      <c r="M89" s="6">
        <f>((400*0.85-G89)*0.7)</f>
        <v>202.89068799999998</v>
      </c>
      <c r="N89" s="6">
        <f t="shared" si="7"/>
        <v>238.69492705882351</v>
      </c>
      <c r="O89" s="9"/>
      <c r="P89" s="9"/>
      <c r="Q89" s="17"/>
    </row>
    <row r="90" spans="1:17" x14ac:dyDescent="0.2">
      <c r="A90" s="4">
        <f t="shared" si="8"/>
        <v>24</v>
      </c>
      <c r="B90" s="33" t="s">
        <v>121</v>
      </c>
      <c r="C90" s="33" t="s">
        <v>99</v>
      </c>
      <c r="D90" s="33">
        <v>400</v>
      </c>
      <c r="E90" s="33">
        <f t="shared" si="15"/>
        <v>577.95000000000005</v>
      </c>
      <c r="F90" s="33">
        <v>38.53</v>
      </c>
      <c r="G90" s="31">
        <f t="shared" si="11"/>
        <v>65.809200000000004</v>
      </c>
      <c r="H90" s="6">
        <v>90</v>
      </c>
      <c r="I90" s="7">
        <v>109</v>
      </c>
      <c r="J90" s="7">
        <v>118</v>
      </c>
      <c r="K90" s="7">
        <f t="shared" si="12"/>
        <v>105.66666666666667</v>
      </c>
      <c r="L90" s="7">
        <f t="shared" si="10"/>
        <v>0.18283011794561235</v>
      </c>
      <c r="M90" s="66">
        <f>((400*0.85-G90-G91)*0.7)</f>
        <v>169.40895999999998</v>
      </c>
      <c r="N90" s="66">
        <f t="shared" si="7"/>
        <v>199.30465882352939</v>
      </c>
      <c r="O90" s="9"/>
      <c r="P90" s="9"/>
      <c r="Q90" s="17"/>
    </row>
    <row r="91" spans="1:17" x14ac:dyDescent="0.2">
      <c r="A91" s="4">
        <f t="shared" si="8"/>
        <v>25</v>
      </c>
      <c r="B91" s="33" t="s">
        <v>122</v>
      </c>
      <c r="C91" s="33" t="s">
        <v>99</v>
      </c>
      <c r="D91" s="33">
        <v>400</v>
      </c>
      <c r="E91" s="33">
        <f t="shared" si="15"/>
        <v>577.95000000000005</v>
      </c>
      <c r="F91" s="33">
        <v>38.53</v>
      </c>
      <c r="G91" s="31">
        <f t="shared" si="11"/>
        <v>32.177999999999997</v>
      </c>
      <c r="H91" s="6">
        <v>48</v>
      </c>
      <c r="I91" s="7">
        <v>44</v>
      </c>
      <c r="J91" s="7">
        <v>63</v>
      </c>
      <c r="K91" s="7">
        <f t="shared" si="12"/>
        <v>51.666666666666664</v>
      </c>
      <c r="L91" s="7">
        <f t="shared" si="10"/>
        <v>8.9396429910315184E-2</v>
      </c>
      <c r="M91" s="70"/>
      <c r="N91" s="70"/>
      <c r="O91" s="9"/>
      <c r="P91" s="9"/>
      <c r="Q91" s="17"/>
    </row>
    <row r="92" spans="1:17" x14ac:dyDescent="0.2">
      <c r="A92" s="4">
        <f t="shared" si="8"/>
        <v>26</v>
      </c>
      <c r="B92" s="33" t="s">
        <v>123</v>
      </c>
      <c r="C92" s="33" t="s">
        <v>116</v>
      </c>
      <c r="D92" s="33">
        <v>400</v>
      </c>
      <c r="E92" s="33">
        <f t="shared" si="15"/>
        <v>577.95000000000005</v>
      </c>
      <c r="F92" s="33">
        <v>38.53</v>
      </c>
      <c r="G92" s="31">
        <f t="shared" si="11"/>
        <v>92.15364000000001</v>
      </c>
      <c r="H92" s="6">
        <v>147.5</v>
      </c>
      <c r="I92" s="7">
        <v>152.9</v>
      </c>
      <c r="J92" s="7">
        <v>143.5</v>
      </c>
      <c r="K92" s="7">
        <f t="shared" si="12"/>
        <v>147.96666666666667</v>
      </c>
      <c r="L92" s="7">
        <f t="shared" si="10"/>
        <v>0.25601984023992846</v>
      </c>
      <c r="M92" s="66">
        <f>((400*0.85-G92-G93)*0.7)</f>
        <v>137.42402799999999</v>
      </c>
      <c r="N92" s="66">
        <f t="shared" si="7"/>
        <v>161.67532705882351</v>
      </c>
      <c r="O92" s="9"/>
      <c r="P92" s="9"/>
      <c r="Q92" s="17"/>
    </row>
    <row r="93" spans="1:17" x14ac:dyDescent="0.2">
      <c r="A93" s="30">
        <f t="shared" si="8"/>
        <v>27</v>
      </c>
      <c r="B93" s="33" t="s">
        <v>124</v>
      </c>
      <c r="C93" s="33" t="s">
        <v>116</v>
      </c>
      <c r="D93" s="33">
        <v>400</v>
      </c>
      <c r="E93" s="33">
        <f t="shared" si="15"/>
        <v>577.95000000000005</v>
      </c>
      <c r="F93" s="33">
        <v>38.53</v>
      </c>
      <c r="G93" s="31">
        <f t="shared" si="11"/>
        <v>51.526320000000005</v>
      </c>
      <c r="H93" s="6">
        <v>61.4</v>
      </c>
      <c r="I93" s="7">
        <v>117.4</v>
      </c>
      <c r="J93" s="7">
        <v>69.400000000000006</v>
      </c>
      <c r="K93" s="7">
        <f>(H93+I93+J93)/3</f>
        <v>82.733333333333334</v>
      </c>
      <c r="L93" s="7">
        <f t="shared" si="10"/>
        <v>0.14314963808864664</v>
      </c>
      <c r="M93" s="70"/>
      <c r="N93" s="70"/>
      <c r="O93" s="9"/>
      <c r="P93" s="9"/>
      <c r="Q93" s="17"/>
    </row>
    <row r="94" spans="1:17" x14ac:dyDescent="0.2">
      <c r="A94" s="30">
        <f t="shared" si="8"/>
        <v>28</v>
      </c>
      <c r="B94" s="33" t="s">
        <v>125</v>
      </c>
      <c r="C94" s="33" t="s">
        <v>126</v>
      </c>
      <c r="D94" s="33">
        <v>400</v>
      </c>
      <c r="E94" s="33">
        <f t="shared" si="15"/>
        <v>577.95000000000005</v>
      </c>
      <c r="F94" s="33">
        <v>38.53</v>
      </c>
      <c r="G94" s="31">
        <f t="shared" si="11"/>
        <v>30.870120000000004</v>
      </c>
      <c r="H94" s="6">
        <v>46.6</v>
      </c>
      <c r="I94" s="7">
        <v>48.2</v>
      </c>
      <c r="J94" s="7">
        <v>53.900000000000006</v>
      </c>
      <c r="K94" s="7">
        <f t="shared" si="12"/>
        <v>49.56666666666667</v>
      </c>
      <c r="L94" s="7">
        <f t="shared" si="10"/>
        <v>8.5762897597831414E-2</v>
      </c>
      <c r="M94" s="6">
        <f>((400*0.85-G94)*0.7)</f>
        <v>216.390916</v>
      </c>
      <c r="N94" s="6">
        <f t="shared" si="7"/>
        <v>254.57754823529413</v>
      </c>
      <c r="O94" s="9"/>
      <c r="P94" s="9"/>
      <c r="Q94" s="17"/>
    </row>
    <row r="95" spans="1:17" x14ac:dyDescent="0.2">
      <c r="A95" s="30">
        <f t="shared" si="8"/>
        <v>29</v>
      </c>
      <c r="B95" s="33" t="s">
        <v>127</v>
      </c>
      <c r="C95" s="33" t="s">
        <v>99</v>
      </c>
      <c r="D95" s="33">
        <v>400</v>
      </c>
      <c r="E95" s="33">
        <f t="shared" si="15"/>
        <v>577.95000000000005</v>
      </c>
      <c r="F95" s="33">
        <v>38.53</v>
      </c>
      <c r="G95" s="31">
        <f t="shared" si="11"/>
        <v>78.535079999999994</v>
      </c>
      <c r="H95" s="6">
        <v>117.10000000000001</v>
      </c>
      <c r="I95" s="7">
        <v>110.1</v>
      </c>
      <c r="J95" s="7">
        <v>151.1</v>
      </c>
      <c r="K95" s="7">
        <f t="shared" si="12"/>
        <v>126.09999999999998</v>
      </c>
      <c r="L95" s="7">
        <f t="shared" si="10"/>
        <v>0.2181849640972402</v>
      </c>
      <c r="M95" s="66">
        <f>((400*0.85-G95-G96)*0.7)</f>
        <v>157.521784</v>
      </c>
      <c r="N95" s="66">
        <f t="shared" si="7"/>
        <v>185.31974588235295</v>
      </c>
      <c r="O95" s="9"/>
      <c r="P95" s="9"/>
      <c r="Q95" s="17"/>
    </row>
    <row r="96" spans="1:17" x14ac:dyDescent="0.2">
      <c r="A96" s="30">
        <f t="shared" si="8"/>
        <v>30</v>
      </c>
      <c r="B96" s="33" t="s">
        <v>128</v>
      </c>
      <c r="C96" s="33" t="s">
        <v>99</v>
      </c>
      <c r="D96" s="33">
        <v>400</v>
      </c>
      <c r="E96" s="33">
        <f t="shared" si="15"/>
        <v>577.95000000000005</v>
      </c>
      <c r="F96" s="33">
        <v>38.53</v>
      </c>
      <c r="G96" s="31">
        <f t="shared" si="11"/>
        <v>36.433799999999998</v>
      </c>
      <c r="H96" s="6">
        <v>48.5</v>
      </c>
      <c r="I96" s="7">
        <v>67</v>
      </c>
      <c r="J96" s="7">
        <v>60</v>
      </c>
      <c r="K96" s="7">
        <f t="shared" si="12"/>
        <v>58.5</v>
      </c>
      <c r="L96" s="7">
        <f t="shared" si="10"/>
        <v>0.10121982870490526</v>
      </c>
      <c r="M96" s="76"/>
      <c r="N96" s="70"/>
      <c r="O96" s="9"/>
      <c r="P96" s="9"/>
      <c r="Q96" s="17"/>
    </row>
    <row r="97" spans="1:144" x14ac:dyDescent="0.2">
      <c r="A97" s="30">
        <f t="shared" si="8"/>
        <v>31</v>
      </c>
      <c r="B97" s="33" t="s">
        <v>129</v>
      </c>
      <c r="C97" s="33" t="s">
        <v>97</v>
      </c>
      <c r="D97" s="33">
        <v>630</v>
      </c>
      <c r="E97" s="33">
        <f t="shared" si="15"/>
        <v>910.5</v>
      </c>
      <c r="F97" s="33">
        <v>60.7</v>
      </c>
      <c r="G97" s="31">
        <f t="shared" si="11"/>
        <v>49.886280000000006</v>
      </c>
      <c r="H97" s="6">
        <v>69.300000000000011</v>
      </c>
      <c r="I97" s="7">
        <v>73.5</v>
      </c>
      <c r="J97" s="7">
        <v>97.499999999999986</v>
      </c>
      <c r="K97" s="7">
        <f t="shared" si="12"/>
        <v>80.100000000000009</v>
      </c>
      <c r="L97" s="7">
        <f t="shared" si="10"/>
        <v>8.7973640856672169E-2</v>
      </c>
      <c r="M97" s="66">
        <f>((630*0.85-G97-G98)*0.7)</f>
        <v>300.79492799999997</v>
      </c>
      <c r="N97" s="66">
        <f t="shared" si="7"/>
        <v>353.87638588235291</v>
      </c>
      <c r="O97" s="9"/>
      <c r="P97" s="9"/>
      <c r="Q97" s="17"/>
    </row>
    <row r="98" spans="1:144" x14ac:dyDescent="0.2">
      <c r="A98" s="30">
        <f t="shared" si="8"/>
        <v>32</v>
      </c>
      <c r="B98" s="33" t="s">
        <v>130</v>
      </c>
      <c r="C98" s="33" t="s">
        <v>97</v>
      </c>
      <c r="D98" s="33">
        <v>630</v>
      </c>
      <c r="E98" s="33">
        <f t="shared" si="15"/>
        <v>910.5</v>
      </c>
      <c r="F98" s="33">
        <v>60.7</v>
      </c>
      <c r="G98" s="31">
        <f t="shared" si="11"/>
        <v>55.906680000000001</v>
      </c>
      <c r="H98" s="6">
        <v>74.400000000000006</v>
      </c>
      <c r="I98" s="7">
        <v>96.2</v>
      </c>
      <c r="J98" s="7">
        <v>98.699999999999989</v>
      </c>
      <c r="K98" s="7">
        <f t="shared" si="12"/>
        <v>89.766666666666666</v>
      </c>
      <c r="L98" s="7">
        <f t="shared" si="10"/>
        <v>9.8590518030386237E-2</v>
      </c>
      <c r="M98" s="76"/>
      <c r="N98" s="70"/>
      <c r="O98" s="9"/>
      <c r="P98" s="9"/>
      <c r="Q98" s="17"/>
    </row>
    <row r="99" spans="1:144" x14ac:dyDescent="0.2">
      <c r="A99" s="30">
        <f t="shared" si="8"/>
        <v>33</v>
      </c>
      <c r="B99" s="33" t="s">
        <v>131</v>
      </c>
      <c r="C99" s="33" t="s">
        <v>99</v>
      </c>
      <c r="D99" s="33">
        <v>400</v>
      </c>
      <c r="E99" s="33">
        <f t="shared" si="15"/>
        <v>577.95000000000005</v>
      </c>
      <c r="F99" s="33">
        <v>38.53</v>
      </c>
      <c r="G99" s="31">
        <f t="shared" si="11"/>
        <v>18.455639999999999</v>
      </c>
      <c r="H99" s="6">
        <v>13.5</v>
      </c>
      <c r="I99" s="7">
        <v>33.299999999999997</v>
      </c>
      <c r="J99" s="7">
        <v>42.099999999999994</v>
      </c>
      <c r="K99" s="7">
        <f t="shared" si="12"/>
        <v>29.633333333333329</v>
      </c>
      <c r="L99" s="7">
        <f t="shared" si="10"/>
        <v>5.127317818727109E-2</v>
      </c>
      <c r="M99" s="66">
        <f t="shared" ref="M99" si="18">((400*0.85-G99-G100)*0.7)</f>
        <v>208.16580399999995</v>
      </c>
      <c r="N99" s="66">
        <f t="shared" ref="N99:N129" si="19">M99/0.85</f>
        <v>244.90094588235289</v>
      </c>
      <c r="O99" s="9"/>
      <c r="P99" s="9"/>
      <c r="Q99" s="17"/>
    </row>
    <row r="100" spans="1:144" x14ac:dyDescent="0.2">
      <c r="A100" s="30">
        <f t="shared" si="8"/>
        <v>34</v>
      </c>
      <c r="B100" s="33" t="s">
        <v>132</v>
      </c>
      <c r="C100" s="33" t="s">
        <v>133</v>
      </c>
      <c r="D100" s="33">
        <v>400</v>
      </c>
      <c r="E100" s="33">
        <f t="shared" si="15"/>
        <v>577.95000000000005</v>
      </c>
      <c r="F100" s="33">
        <v>38.53</v>
      </c>
      <c r="G100" s="31">
        <f t="shared" si="11"/>
        <v>24.164639999999999</v>
      </c>
      <c r="H100" s="6">
        <v>37.300000000000004</v>
      </c>
      <c r="I100" s="7">
        <v>39.299999999999997</v>
      </c>
      <c r="J100" s="7">
        <v>39.799999999999997</v>
      </c>
      <c r="K100" s="7">
        <f t="shared" si="12"/>
        <v>38.799999999999997</v>
      </c>
      <c r="L100" s="7">
        <f t="shared" si="10"/>
        <v>6.7133835106843148E-2</v>
      </c>
      <c r="M100" s="76"/>
      <c r="N100" s="70"/>
      <c r="O100" s="9"/>
      <c r="P100" s="9"/>
      <c r="Q100" s="17"/>
    </row>
    <row r="101" spans="1:144" x14ac:dyDescent="0.2">
      <c r="A101" s="30">
        <f t="shared" si="8"/>
        <v>35</v>
      </c>
      <c r="B101" s="33" t="s">
        <v>134</v>
      </c>
      <c r="C101" s="33" t="s">
        <v>135</v>
      </c>
      <c r="D101" s="33">
        <v>400</v>
      </c>
      <c r="E101" s="33">
        <f t="shared" si="15"/>
        <v>577.95000000000005</v>
      </c>
      <c r="F101" s="33">
        <v>38.53</v>
      </c>
      <c r="G101" s="31">
        <f t="shared" si="11"/>
        <v>56.259599999999999</v>
      </c>
      <c r="H101" s="6">
        <v>91</v>
      </c>
      <c r="I101" s="7">
        <v>94</v>
      </c>
      <c r="J101" s="7">
        <v>86</v>
      </c>
      <c r="K101" s="7">
        <f t="shared" si="12"/>
        <v>90.333333333333329</v>
      </c>
      <c r="L101" s="7">
        <f t="shared" si="10"/>
        <v>0.15629956455287364</v>
      </c>
      <c r="M101" s="66">
        <f t="shared" ref="M101" si="20">((400*0.85-G101-G102)*0.7)</f>
        <v>162.92768800000002</v>
      </c>
      <c r="N101" s="66">
        <f t="shared" si="19"/>
        <v>191.67963294117649</v>
      </c>
      <c r="O101" s="9"/>
      <c r="P101" s="9"/>
      <c r="Q101" s="17"/>
    </row>
    <row r="102" spans="1:144" x14ac:dyDescent="0.2">
      <c r="A102" s="30">
        <f t="shared" si="8"/>
        <v>36</v>
      </c>
      <c r="B102" s="33" t="s">
        <v>136</v>
      </c>
      <c r="C102" s="33" t="s">
        <v>137</v>
      </c>
      <c r="D102" s="33">
        <v>630</v>
      </c>
      <c r="E102" s="33">
        <f t="shared" si="15"/>
        <v>910.5</v>
      </c>
      <c r="F102" s="33">
        <v>60.7</v>
      </c>
      <c r="G102" s="31">
        <f t="shared" si="11"/>
        <v>50.986559999999997</v>
      </c>
      <c r="H102" s="6">
        <v>83.6</v>
      </c>
      <c r="I102" s="7">
        <v>81</v>
      </c>
      <c r="J102" s="7">
        <v>81</v>
      </c>
      <c r="K102" s="7">
        <f t="shared" si="12"/>
        <v>81.86666666666666</v>
      </c>
      <c r="L102" s="7">
        <f t="shared" si="10"/>
        <v>8.9913966684971619E-2</v>
      </c>
      <c r="M102" s="76"/>
      <c r="N102" s="70"/>
      <c r="O102" s="9"/>
      <c r="P102" s="9"/>
      <c r="Q102" s="17"/>
    </row>
    <row r="103" spans="1:144" x14ac:dyDescent="0.2">
      <c r="A103" s="30">
        <f t="shared" si="8"/>
        <v>37</v>
      </c>
      <c r="B103" s="33" t="s">
        <v>138</v>
      </c>
      <c r="C103" s="33" t="s">
        <v>126</v>
      </c>
      <c r="D103" s="33">
        <v>400</v>
      </c>
      <c r="E103" s="33">
        <f t="shared" si="15"/>
        <v>577.95000000000005</v>
      </c>
      <c r="F103" s="33">
        <v>38.53</v>
      </c>
      <c r="G103" s="31">
        <f t="shared" si="11"/>
        <v>32.447880000000005</v>
      </c>
      <c r="H103" s="6">
        <v>69.5</v>
      </c>
      <c r="I103" s="7">
        <v>49.2</v>
      </c>
      <c r="J103" s="7">
        <v>37.6</v>
      </c>
      <c r="K103" s="7">
        <f t="shared" si="12"/>
        <v>52.1</v>
      </c>
      <c r="L103" s="7">
        <f t="shared" si="10"/>
        <v>9.0146206419240413E-2</v>
      </c>
      <c r="M103" s="66">
        <f t="shared" ref="M103" si="21">((400*0.85-G103-G104)*0.7)</f>
        <v>186.44046399999999</v>
      </c>
      <c r="N103" s="66">
        <f t="shared" si="19"/>
        <v>219.34172235294116</v>
      </c>
      <c r="O103" s="9"/>
      <c r="P103" s="9"/>
      <c r="Q103" s="17"/>
    </row>
    <row r="104" spans="1:144" x14ac:dyDescent="0.2">
      <c r="A104" s="30">
        <f t="shared" si="8"/>
        <v>38</v>
      </c>
      <c r="B104" s="33" t="s">
        <v>139</v>
      </c>
      <c r="C104" s="33" t="s">
        <v>126</v>
      </c>
      <c r="D104" s="33">
        <v>400</v>
      </c>
      <c r="E104" s="33">
        <f t="shared" si="15"/>
        <v>577.95000000000005</v>
      </c>
      <c r="F104" s="33">
        <v>38.53</v>
      </c>
      <c r="G104" s="31">
        <f t="shared" si="11"/>
        <v>41.208600000000004</v>
      </c>
      <c r="H104" s="6">
        <v>55.3</v>
      </c>
      <c r="I104" s="7">
        <v>46.099999999999994</v>
      </c>
      <c r="J104" s="7">
        <v>97.1</v>
      </c>
      <c r="K104" s="7">
        <f t="shared" si="12"/>
        <v>66.166666666666671</v>
      </c>
      <c r="L104" s="7">
        <f t="shared" si="10"/>
        <v>0.11448510540127461</v>
      </c>
      <c r="M104" s="76"/>
      <c r="N104" s="70"/>
      <c r="O104" s="9"/>
      <c r="P104" s="9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  <c r="EM104" s="19"/>
      <c r="EN104" s="19"/>
    </row>
    <row r="105" spans="1:144" s="20" customFormat="1" x14ac:dyDescent="0.2">
      <c r="A105" s="30">
        <f t="shared" si="8"/>
        <v>39</v>
      </c>
      <c r="B105" s="33" t="s">
        <v>140</v>
      </c>
      <c r="C105" s="33" t="s">
        <v>126</v>
      </c>
      <c r="D105" s="33">
        <v>400</v>
      </c>
      <c r="E105" s="33">
        <f t="shared" si="15"/>
        <v>577.95000000000005</v>
      </c>
      <c r="F105" s="33">
        <v>38.53</v>
      </c>
      <c r="G105" s="31">
        <f t="shared" si="11"/>
        <v>143.76300000000001</v>
      </c>
      <c r="H105" s="6">
        <v>163</v>
      </c>
      <c r="I105" s="7">
        <v>263.90000000000003</v>
      </c>
      <c r="J105" s="7">
        <v>265.60000000000002</v>
      </c>
      <c r="K105" s="7">
        <f t="shared" si="12"/>
        <v>230.83333333333334</v>
      </c>
      <c r="L105" s="7">
        <f t="shared" si="10"/>
        <v>0.39940017879285983</v>
      </c>
      <c r="M105" s="66">
        <f t="shared" ref="M105" si="22">((400*0.85-G105-G106)*0.7)</f>
        <v>62.032011999999995</v>
      </c>
      <c r="N105" s="66">
        <f t="shared" si="19"/>
        <v>72.978837647058825</v>
      </c>
      <c r="O105" s="9"/>
      <c r="P105" s="9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  <c r="EM105" s="19"/>
      <c r="EN105" s="19"/>
    </row>
    <row r="106" spans="1:144" s="20" customFormat="1" x14ac:dyDescent="0.2">
      <c r="A106" s="30">
        <f t="shared" si="8"/>
        <v>40</v>
      </c>
      <c r="B106" s="33" t="s">
        <v>141</v>
      </c>
      <c r="C106" s="33" t="s">
        <v>126</v>
      </c>
      <c r="D106" s="33">
        <v>400</v>
      </c>
      <c r="E106" s="33">
        <f t="shared" si="15"/>
        <v>577.95000000000005</v>
      </c>
      <c r="F106" s="33">
        <v>38.53</v>
      </c>
      <c r="G106" s="31">
        <f t="shared" si="11"/>
        <v>107.61984</v>
      </c>
      <c r="H106" s="6">
        <v>119.7</v>
      </c>
      <c r="I106" s="7">
        <v>220.2</v>
      </c>
      <c r="J106" s="7">
        <v>178.5</v>
      </c>
      <c r="K106" s="7">
        <f t="shared" si="12"/>
        <v>172.79999999999998</v>
      </c>
      <c r="L106" s="7">
        <f t="shared" si="10"/>
        <v>0.29898780171295092</v>
      </c>
      <c r="M106" s="76"/>
      <c r="N106" s="70"/>
      <c r="O106" s="9"/>
      <c r="P106" s="9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</row>
    <row r="107" spans="1:144" x14ac:dyDescent="0.2">
      <c r="A107" s="30">
        <f t="shared" si="8"/>
        <v>41</v>
      </c>
      <c r="B107" s="33" t="s">
        <v>142</v>
      </c>
      <c r="C107" s="33" t="s">
        <v>116</v>
      </c>
      <c r="D107" s="33">
        <v>400</v>
      </c>
      <c r="E107" s="33">
        <f t="shared" si="15"/>
        <v>577.95000000000005</v>
      </c>
      <c r="F107" s="33">
        <v>38.53</v>
      </c>
      <c r="G107" s="31">
        <f t="shared" si="11"/>
        <v>66.59808000000001</v>
      </c>
      <c r="H107" s="6">
        <v>76.600000000000009</v>
      </c>
      <c r="I107" s="7">
        <v>151.6</v>
      </c>
      <c r="J107" s="7">
        <v>92.600000000000009</v>
      </c>
      <c r="K107" s="7">
        <f t="shared" si="12"/>
        <v>106.93333333333334</v>
      </c>
      <c r="L107" s="7">
        <f t="shared" si="10"/>
        <v>0.18502177235631687</v>
      </c>
      <c r="M107" s="66">
        <f t="shared" ref="M107" si="23">((400*0.85-G107-G108)*0.7)</f>
        <v>154.68804399999999</v>
      </c>
      <c r="N107" s="66">
        <f t="shared" si="19"/>
        <v>181.98593411764705</v>
      </c>
      <c r="O107" s="9"/>
      <c r="P107" s="9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</row>
    <row r="108" spans="1:144" x14ac:dyDescent="0.2">
      <c r="A108" s="30">
        <f t="shared" si="8"/>
        <v>42</v>
      </c>
      <c r="B108" s="33" t="s">
        <v>143</v>
      </c>
      <c r="C108" s="33" t="s">
        <v>99</v>
      </c>
      <c r="D108" s="33">
        <v>400</v>
      </c>
      <c r="E108" s="33">
        <f t="shared" si="15"/>
        <v>577.95000000000005</v>
      </c>
      <c r="F108" s="33">
        <v>38.53</v>
      </c>
      <c r="G108" s="31">
        <f t="shared" si="11"/>
        <v>52.419000000000004</v>
      </c>
      <c r="H108" s="6">
        <v>95.5</v>
      </c>
      <c r="I108" s="7">
        <v>58.300000000000004</v>
      </c>
      <c r="J108" s="7">
        <v>98.7</v>
      </c>
      <c r="K108" s="7">
        <f t="shared" si="12"/>
        <v>84.166666666666671</v>
      </c>
      <c r="L108" s="7">
        <f t="shared" si="10"/>
        <v>0.14562966807970701</v>
      </c>
      <c r="M108" s="76"/>
      <c r="N108" s="70"/>
      <c r="O108" s="9"/>
      <c r="P108" s="9"/>
      <c r="Q108" s="17"/>
    </row>
    <row r="109" spans="1:144" x14ac:dyDescent="0.2">
      <c r="A109" s="30">
        <f t="shared" si="8"/>
        <v>43</v>
      </c>
      <c r="B109" s="33" t="s">
        <v>144</v>
      </c>
      <c r="C109" s="33" t="s">
        <v>145</v>
      </c>
      <c r="D109" s="33">
        <v>1000</v>
      </c>
      <c r="E109" s="33">
        <f t="shared" si="15"/>
        <v>1446</v>
      </c>
      <c r="F109" s="33">
        <v>96.4</v>
      </c>
      <c r="G109" s="31">
        <f t="shared" si="11"/>
        <v>90.534360000000007</v>
      </c>
      <c r="H109" s="6">
        <v>162.20000000000002</v>
      </c>
      <c r="I109" s="7">
        <v>170</v>
      </c>
      <c r="J109" s="7">
        <v>103.9</v>
      </c>
      <c r="K109" s="7">
        <f t="shared" si="12"/>
        <v>145.36666666666667</v>
      </c>
      <c r="L109" s="7">
        <f t="shared" si="10"/>
        <v>0.10053019824804058</v>
      </c>
      <c r="M109" s="66">
        <f>((1000*0.85-G109-G110)*0.7)</f>
        <v>518.00946399999998</v>
      </c>
      <c r="N109" s="66">
        <f t="shared" si="19"/>
        <v>609.42289882352941</v>
      </c>
      <c r="O109" s="9"/>
      <c r="P109" s="9"/>
      <c r="Q109" s="17"/>
    </row>
    <row r="110" spans="1:144" x14ac:dyDescent="0.2">
      <c r="A110" s="30">
        <f t="shared" si="8"/>
        <v>44</v>
      </c>
      <c r="B110" s="33" t="s">
        <v>146</v>
      </c>
      <c r="C110" s="33" t="s">
        <v>145</v>
      </c>
      <c r="D110" s="33">
        <v>1000</v>
      </c>
      <c r="E110" s="33">
        <f t="shared" si="15"/>
        <v>1446</v>
      </c>
      <c r="F110" s="33">
        <v>96.4</v>
      </c>
      <c r="G110" s="31">
        <f t="shared" si="11"/>
        <v>19.452120000000001</v>
      </c>
      <c r="H110" s="6">
        <v>26.600000000000005</v>
      </c>
      <c r="I110" s="7">
        <v>40.799999999999997</v>
      </c>
      <c r="J110" s="7">
        <v>26.299999999999997</v>
      </c>
      <c r="K110" s="7">
        <f t="shared" si="12"/>
        <v>31.233333333333334</v>
      </c>
      <c r="L110" s="7">
        <f t="shared" si="10"/>
        <v>2.1599815583218072E-2</v>
      </c>
      <c r="M110" s="76"/>
      <c r="N110" s="70"/>
      <c r="O110" s="9"/>
      <c r="P110" s="9"/>
      <c r="Q110" s="17"/>
    </row>
    <row r="111" spans="1:144" x14ac:dyDescent="0.2">
      <c r="A111" s="33">
        <f t="shared" si="8"/>
        <v>45</v>
      </c>
      <c r="B111" s="33" t="s">
        <v>147</v>
      </c>
      <c r="C111" s="33" t="s">
        <v>137</v>
      </c>
      <c r="D111" s="33">
        <v>630</v>
      </c>
      <c r="E111" s="33">
        <f t="shared" si="15"/>
        <v>910.5</v>
      </c>
      <c r="F111" s="33">
        <v>60.7</v>
      </c>
      <c r="G111" s="31">
        <f t="shared" si="11"/>
        <v>77.476320000000001</v>
      </c>
      <c r="H111" s="6">
        <v>144.4</v>
      </c>
      <c r="I111" s="6">
        <v>121.6</v>
      </c>
      <c r="J111" s="6">
        <v>107.19999999999999</v>
      </c>
      <c r="K111" s="7">
        <f t="shared" si="12"/>
        <v>124.39999999999999</v>
      </c>
      <c r="L111" s="7">
        <f t="shared" si="10"/>
        <v>0.13662822624931356</v>
      </c>
      <c r="M111" s="66">
        <f>((630*0.85-G111-G112)*0.7)</f>
        <v>254.74302</v>
      </c>
      <c r="N111" s="66">
        <f t="shared" si="19"/>
        <v>299.69767058823533</v>
      </c>
      <c r="O111" s="9"/>
      <c r="P111" s="9"/>
      <c r="Q111" s="17"/>
    </row>
    <row r="112" spans="1:144" x14ac:dyDescent="0.2">
      <c r="A112" s="33">
        <f t="shared" si="8"/>
        <v>46</v>
      </c>
      <c r="B112" s="33" t="s">
        <v>148</v>
      </c>
      <c r="C112" s="33" t="s">
        <v>149</v>
      </c>
      <c r="D112" s="33">
        <v>630</v>
      </c>
      <c r="E112" s="33">
        <f t="shared" si="15"/>
        <v>910.5</v>
      </c>
      <c r="F112" s="33">
        <v>60.7</v>
      </c>
      <c r="G112" s="31">
        <f t="shared" si="11"/>
        <v>94.105080000000001</v>
      </c>
      <c r="H112" s="6">
        <v>124.19999999999999</v>
      </c>
      <c r="I112" s="7">
        <v>178.1</v>
      </c>
      <c r="J112" s="7">
        <v>151</v>
      </c>
      <c r="K112" s="7">
        <f t="shared" si="12"/>
        <v>151.1</v>
      </c>
      <c r="L112" s="7">
        <f t="shared" si="10"/>
        <v>0.16595277320153762</v>
      </c>
      <c r="M112" s="76"/>
      <c r="N112" s="70"/>
      <c r="O112" s="9"/>
      <c r="P112" s="9"/>
      <c r="Q112" s="17"/>
    </row>
    <row r="113" spans="1:17" x14ac:dyDescent="0.2">
      <c r="A113" s="33">
        <f t="shared" si="8"/>
        <v>47</v>
      </c>
      <c r="B113" s="33" t="s">
        <v>150</v>
      </c>
      <c r="C113" s="33" t="s">
        <v>151</v>
      </c>
      <c r="D113" s="33">
        <v>250</v>
      </c>
      <c r="E113" s="33">
        <f t="shared" si="15"/>
        <v>361.5</v>
      </c>
      <c r="F113" s="33">
        <v>24.1</v>
      </c>
      <c r="G113" s="31">
        <f t="shared" si="11"/>
        <v>32.385600000000004</v>
      </c>
      <c r="H113" s="52">
        <v>48</v>
      </c>
      <c r="I113" s="53">
        <v>64</v>
      </c>
      <c r="J113" s="53">
        <v>44</v>
      </c>
      <c r="K113" s="7">
        <f t="shared" si="12"/>
        <v>52</v>
      </c>
      <c r="L113" s="7">
        <f t="shared" si="10"/>
        <v>0.14384508990318118</v>
      </c>
      <c r="M113" s="66">
        <f>((250*0.85-G113-G114)*0.7)</f>
        <v>105.88059999999999</v>
      </c>
      <c r="N113" s="66">
        <f t="shared" si="19"/>
        <v>124.56541176470587</v>
      </c>
      <c r="O113" s="9"/>
      <c r="P113" s="9"/>
      <c r="Q113" s="17"/>
    </row>
    <row r="114" spans="1:17" x14ac:dyDescent="0.2">
      <c r="A114" s="33">
        <f t="shared" si="8"/>
        <v>48</v>
      </c>
      <c r="B114" s="33" t="s">
        <v>152</v>
      </c>
      <c r="C114" s="33" t="s">
        <v>151</v>
      </c>
      <c r="D114" s="33">
        <v>250</v>
      </c>
      <c r="E114" s="33">
        <f t="shared" si="15"/>
        <v>361.5</v>
      </c>
      <c r="F114" s="33">
        <v>24.1</v>
      </c>
      <c r="G114" s="31">
        <f t="shared" si="11"/>
        <v>28.856400000000001</v>
      </c>
      <c r="H114" s="6">
        <v>62</v>
      </c>
      <c r="I114" s="7">
        <v>39</v>
      </c>
      <c r="J114" s="7">
        <v>38</v>
      </c>
      <c r="K114" s="7">
        <f t="shared" si="12"/>
        <v>46.333333333333336</v>
      </c>
      <c r="L114" s="7">
        <f t="shared" si="10"/>
        <v>0.128169663439373</v>
      </c>
      <c r="M114" s="76"/>
      <c r="N114" s="70"/>
      <c r="O114" s="9"/>
      <c r="P114" s="9"/>
      <c r="Q114" s="17"/>
    </row>
    <row r="115" spans="1:17" x14ac:dyDescent="0.2">
      <c r="A115" s="33">
        <f t="shared" si="8"/>
        <v>49</v>
      </c>
      <c r="B115" s="33" t="s">
        <v>153</v>
      </c>
      <c r="C115" s="33" t="s">
        <v>154</v>
      </c>
      <c r="D115" s="33">
        <v>320</v>
      </c>
      <c r="E115" s="33">
        <f t="shared" si="15"/>
        <v>462.3</v>
      </c>
      <c r="F115" s="33">
        <v>30.82</v>
      </c>
      <c r="G115" s="31">
        <f t="shared" si="11"/>
        <v>32.800800000000002</v>
      </c>
      <c r="H115" s="6">
        <v>41</v>
      </c>
      <c r="I115" s="7">
        <v>50</v>
      </c>
      <c r="J115" s="7">
        <v>67</v>
      </c>
      <c r="K115" s="7">
        <f t="shared" si="12"/>
        <v>52.666666666666664</v>
      </c>
      <c r="L115" s="7">
        <f t="shared" si="10"/>
        <v>0.1139231379335208</v>
      </c>
      <c r="M115" s="66">
        <f>((320*0.85-G115-G116)*0.7)</f>
        <v>129.22027999999997</v>
      </c>
      <c r="N115" s="66">
        <f t="shared" si="19"/>
        <v>152.02385882352939</v>
      </c>
      <c r="O115" s="9"/>
      <c r="P115" s="9"/>
      <c r="Q115" s="17"/>
    </row>
    <row r="116" spans="1:17" x14ac:dyDescent="0.2">
      <c r="A116" s="33">
        <f t="shared" si="8"/>
        <v>50</v>
      </c>
      <c r="B116" s="33" t="s">
        <v>155</v>
      </c>
      <c r="C116" s="33" t="s">
        <v>156</v>
      </c>
      <c r="D116" s="33">
        <v>400</v>
      </c>
      <c r="E116" s="33">
        <f t="shared" si="15"/>
        <v>577.95000000000005</v>
      </c>
      <c r="F116" s="33">
        <v>38.53</v>
      </c>
      <c r="G116" s="31">
        <f t="shared" si="11"/>
        <v>54.598800000000004</v>
      </c>
      <c r="H116" s="6">
        <v>74</v>
      </c>
      <c r="I116" s="7">
        <v>129</v>
      </c>
      <c r="J116" s="7">
        <v>60</v>
      </c>
      <c r="K116" s="7">
        <f t="shared" si="12"/>
        <v>87.666666666666671</v>
      </c>
      <c r="L116" s="7">
        <f t="shared" si="10"/>
        <v>0.15168555526717997</v>
      </c>
      <c r="M116" s="76"/>
      <c r="N116" s="70"/>
      <c r="O116" s="9"/>
      <c r="P116" s="9"/>
      <c r="Q116" s="17"/>
    </row>
    <row r="117" spans="1:17" x14ac:dyDescent="0.2">
      <c r="A117" s="33">
        <f t="shared" si="8"/>
        <v>51</v>
      </c>
      <c r="B117" s="33" t="s">
        <v>157</v>
      </c>
      <c r="C117" s="33" t="s">
        <v>151</v>
      </c>
      <c r="D117" s="33">
        <v>250</v>
      </c>
      <c r="E117" s="33">
        <f t="shared" si="15"/>
        <v>361.5</v>
      </c>
      <c r="F117" s="33">
        <v>24.1</v>
      </c>
      <c r="G117" s="31">
        <f t="shared" si="11"/>
        <v>22.4208</v>
      </c>
      <c r="H117" s="52">
        <v>35</v>
      </c>
      <c r="I117" s="7">
        <v>38</v>
      </c>
      <c r="J117" s="7">
        <v>35</v>
      </c>
      <c r="K117" s="7">
        <f t="shared" si="12"/>
        <v>36</v>
      </c>
      <c r="L117" s="7">
        <f t="shared" si="10"/>
        <v>9.9585062240663894E-2</v>
      </c>
      <c r="M117" s="66">
        <f>((250*0.85-G117-G118)*0.7)</f>
        <v>98.61460000000001</v>
      </c>
      <c r="N117" s="66">
        <f t="shared" si="19"/>
        <v>116.01717647058825</v>
      </c>
      <c r="O117" s="9"/>
      <c r="P117" s="9"/>
      <c r="Q117" s="17"/>
    </row>
    <row r="118" spans="1:17" x14ac:dyDescent="0.2">
      <c r="A118" s="33">
        <f t="shared" si="8"/>
        <v>52</v>
      </c>
      <c r="B118" s="33" t="s">
        <v>158</v>
      </c>
      <c r="C118" s="33" t="s">
        <v>151</v>
      </c>
      <c r="D118" s="33">
        <v>250</v>
      </c>
      <c r="E118" s="33">
        <f t="shared" si="15"/>
        <v>361.5</v>
      </c>
      <c r="F118" s="33">
        <v>24.1</v>
      </c>
      <c r="G118" s="31">
        <f t="shared" si="11"/>
        <v>49.2012</v>
      </c>
      <c r="H118" s="52">
        <v>87</v>
      </c>
      <c r="I118" s="7">
        <v>59</v>
      </c>
      <c r="J118" s="7">
        <v>91</v>
      </c>
      <c r="K118" s="7">
        <f t="shared" si="12"/>
        <v>79</v>
      </c>
      <c r="L118" s="7">
        <f t="shared" si="10"/>
        <v>0.21853388658367912</v>
      </c>
      <c r="M118" s="76"/>
      <c r="N118" s="70"/>
      <c r="O118" s="9"/>
      <c r="P118" s="9"/>
      <c r="Q118" s="17"/>
    </row>
    <row r="119" spans="1:17" x14ac:dyDescent="0.2">
      <c r="A119" s="30">
        <f t="shared" si="8"/>
        <v>53</v>
      </c>
      <c r="B119" s="33" t="s">
        <v>159</v>
      </c>
      <c r="C119" s="33" t="s">
        <v>116</v>
      </c>
      <c r="D119" s="33">
        <v>400</v>
      </c>
      <c r="E119" s="33">
        <f t="shared" si="15"/>
        <v>577.95000000000005</v>
      </c>
      <c r="F119" s="33">
        <v>38.53</v>
      </c>
      <c r="G119" s="31">
        <f t="shared" si="11"/>
        <v>35.873280000000001</v>
      </c>
      <c r="H119" s="6">
        <v>60.099999999999994</v>
      </c>
      <c r="I119" s="7">
        <v>69.600000000000009</v>
      </c>
      <c r="J119" s="7">
        <v>43.100000000000009</v>
      </c>
      <c r="K119" s="7">
        <f t="shared" si="12"/>
        <v>57.6</v>
      </c>
      <c r="L119" s="7">
        <f t="shared" si="10"/>
        <v>9.9662600570983639E-2</v>
      </c>
      <c r="M119" s="66">
        <f t="shared" ref="M119" si="24">((400*0.85-G119-G120)*0.7)</f>
        <v>199.18502799999996</v>
      </c>
      <c r="N119" s="66">
        <f t="shared" si="19"/>
        <v>234.33532705882348</v>
      </c>
      <c r="O119" s="9"/>
      <c r="P119" s="9"/>
      <c r="Q119" s="17"/>
    </row>
    <row r="120" spans="1:17" x14ac:dyDescent="0.2">
      <c r="A120" s="30">
        <f t="shared" si="8"/>
        <v>54</v>
      </c>
      <c r="B120" s="33" t="s">
        <v>160</v>
      </c>
      <c r="C120" s="33" t="s">
        <v>116</v>
      </c>
      <c r="D120" s="33">
        <v>400</v>
      </c>
      <c r="E120" s="33">
        <f t="shared" si="15"/>
        <v>577.95000000000005</v>
      </c>
      <c r="F120" s="33">
        <v>38.53</v>
      </c>
      <c r="G120" s="31">
        <f t="shared" si="11"/>
        <v>19.576680000000003</v>
      </c>
      <c r="H120" s="6">
        <v>24.1</v>
      </c>
      <c r="I120" s="7">
        <v>31.8</v>
      </c>
      <c r="J120" s="7">
        <v>38.4</v>
      </c>
      <c r="K120" s="7">
        <f t="shared" si="12"/>
        <v>31.433333333333337</v>
      </c>
      <c r="L120" s="7">
        <f t="shared" si="10"/>
        <v>5.4387634455114346E-2</v>
      </c>
      <c r="M120" s="76"/>
      <c r="N120" s="70"/>
      <c r="O120" s="9"/>
      <c r="P120" s="9"/>
      <c r="Q120" s="17"/>
    </row>
    <row r="121" spans="1:17" x14ac:dyDescent="0.2">
      <c r="A121" s="30">
        <f t="shared" si="8"/>
        <v>55</v>
      </c>
      <c r="B121" s="33" t="s">
        <v>161</v>
      </c>
      <c r="C121" s="33" t="s">
        <v>137</v>
      </c>
      <c r="D121" s="33">
        <v>630</v>
      </c>
      <c r="E121" s="33">
        <f t="shared" si="15"/>
        <v>910.5</v>
      </c>
      <c r="F121" s="33">
        <v>60.7</v>
      </c>
      <c r="G121" s="31">
        <f t="shared" si="11"/>
        <v>117.64692000000001</v>
      </c>
      <c r="H121" s="6">
        <v>180.29999999999998</v>
      </c>
      <c r="I121" s="7">
        <v>187.40000000000003</v>
      </c>
      <c r="J121" s="7">
        <v>199.00000000000003</v>
      </c>
      <c r="K121" s="7">
        <f t="shared" si="12"/>
        <v>188.9</v>
      </c>
      <c r="L121" s="7">
        <f t="shared" si="10"/>
        <v>0.20746842394288853</v>
      </c>
      <c r="M121" s="66">
        <f>((630*0.85-G121-G122)*0.7)</f>
        <v>170.61727199999996</v>
      </c>
      <c r="N121" s="66">
        <f t="shared" si="19"/>
        <v>200.72620235294113</v>
      </c>
      <c r="O121" s="9"/>
      <c r="P121" s="9"/>
      <c r="Q121" s="17"/>
    </row>
    <row r="122" spans="1:17" x14ac:dyDescent="0.2">
      <c r="A122" s="30">
        <f t="shared" si="8"/>
        <v>56</v>
      </c>
      <c r="B122" s="33" t="s">
        <v>162</v>
      </c>
      <c r="C122" s="33" t="s">
        <v>137</v>
      </c>
      <c r="D122" s="33">
        <v>630</v>
      </c>
      <c r="E122" s="33">
        <f t="shared" si="15"/>
        <v>910.5</v>
      </c>
      <c r="F122" s="33">
        <v>60.7</v>
      </c>
      <c r="G122" s="31">
        <f t="shared" si="11"/>
        <v>174.11412000000001</v>
      </c>
      <c r="H122" s="6">
        <v>287.89999999999998</v>
      </c>
      <c r="I122" s="7">
        <v>259.7</v>
      </c>
      <c r="J122" s="7">
        <v>291.10000000000002</v>
      </c>
      <c r="K122" s="7">
        <f t="shared" si="12"/>
        <v>279.56666666666666</v>
      </c>
      <c r="L122" s="7">
        <f t="shared" si="10"/>
        <v>0.30704740984806883</v>
      </c>
      <c r="M122" s="76"/>
      <c r="N122" s="77"/>
      <c r="O122" s="9"/>
      <c r="P122" s="9"/>
      <c r="Q122" s="17"/>
    </row>
    <row r="123" spans="1:17" x14ac:dyDescent="0.2">
      <c r="A123" s="30">
        <f t="shared" si="8"/>
        <v>57</v>
      </c>
      <c r="B123" s="33" t="s">
        <v>163</v>
      </c>
      <c r="C123" s="42" t="s">
        <v>137</v>
      </c>
      <c r="D123" s="10">
        <v>630</v>
      </c>
      <c r="E123" s="10">
        <f t="shared" si="15"/>
        <v>910.5</v>
      </c>
      <c r="F123" s="10">
        <v>60.7</v>
      </c>
      <c r="G123" s="6">
        <f t="shared" si="11"/>
        <v>4.9824000000000002</v>
      </c>
      <c r="H123" s="23">
        <v>6</v>
      </c>
      <c r="I123" s="53">
        <v>5</v>
      </c>
      <c r="J123" s="53">
        <v>13</v>
      </c>
      <c r="K123" s="7">
        <f t="shared" si="12"/>
        <v>8</v>
      </c>
      <c r="L123" s="7">
        <f t="shared" si="10"/>
        <v>8.7863811092806152E-3</v>
      </c>
      <c r="M123" s="66">
        <f>((630*0.85-G123-G124)*0.7)</f>
        <v>351.88943999999998</v>
      </c>
      <c r="N123" s="66">
        <f t="shared" si="19"/>
        <v>413.98757647058824</v>
      </c>
      <c r="O123" s="9"/>
      <c r="P123" s="9"/>
      <c r="Q123" s="17"/>
    </row>
    <row r="124" spans="1:17" x14ac:dyDescent="0.2">
      <c r="A124" s="30">
        <f t="shared" si="8"/>
        <v>58</v>
      </c>
      <c r="B124" s="33" t="s">
        <v>164</v>
      </c>
      <c r="C124" s="33" t="s">
        <v>165</v>
      </c>
      <c r="D124" s="33">
        <v>630</v>
      </c>
      <c r="E124" s="33">
        <f t="shared" si="15"/>
        <v>910.5</v>
      </c>
      <c r="F124" s="33">
        <v>60.7</v>
      </c>
      <c r="G124" s="31">
        <f t="shared" si="11"/>
        <v>27.8184</v>
      </c>
      <c r="H124" s="6">
        <v>53</v>
      </c>
      <c r="I124" s="7">
        <v>36</v>
      </c>
      <c r="J124" s="7">
        <v>45</v>
      </c>
      <c r="K124" s="7">
        <f t="shared" si="12"/>
        <v>44.666666666666664</v>
      </c>
      <c r="L124" s="7">
        <f t="shared" si="10"/>
        <v>4.9057294526816765E-2</v>
      </c>
      <c r="M124" s="76"/>
      <c r="N124" s="70"/>
      <c r="O124" s="9"/>
      <c r="P124" s="9"/>
      <c r="Q124" s="17"/>
    </row>
    <row r="125" spans="1:17" x14ac:dyDescent="0.2">
      <c r="A125" s="4">
        <f t="shared" si="8"/>
        <v>59</v>
      </c>
      <c r="B125" s="33" t="s">
        <v>166</v>
      </c>
      <c r="C125" s="33" t="s">
        <v>167</v>
      </c>
      <c r="D125" s="33">
        <v>250</v>
      </c>
      <c r="E125" s="33">
        <f t="shared" si="15"/>
        <v>361.5</v>
      </c>
      <c r="F125" s="33">
        <v>24.1</v>
      </c>
      <c r="G125" s="31">
        <f t="shared" si="11"/>
        <v>43.035480000000007</v>
      </c>
      <c r="H125" s="6">
        <v>80.599999999999994</v>
      </c>
      <c r="I125" s="7">
        <v>72.5</v>
      </c>
      <c r="J125" s="7">
        <v>54.2</v>
      </c>
      <c r="K125" s="7">
        <f t="shared" si="12"/>
        <v>69.100000000000009</v>
      </c>
      <c r="L125" s="7">
        <f t="shared" si="10"/>
        <v>0.19114799446749656</v>
      </c>
      <c r="M125" s="66">
        <f>((250*0.85-G125-G126)*0.7)</f>
        <v>75.043695999999997</v>
      </c>
      <c r="N125" s="66">
        <f t="shared" si="19"/>
        <v>88.286701176470586</v>
      </c>
      <c r="O125" s="9"/>
      <c r="P125" s="9"/>
      <c r="Q125" s="17"/>
    </row>
    <row r="126" spans="1:17" x14ac:dyDescent="0.2">
      <c r="A126" s="4">
        <f t="shared" si="8"/>
        <v>60</v>
      </c>
      <c r="B126" s="33" t="s">
        <v>168</v>
      </c>
      <c r="C126" s="33" t="s">
        <v>167</v>
      </c>
      <c r="D126" s="33">
        <v>250</v>
      </c>
      <c r="E126" s="33">
        <f t="shared" si="15"/>
        <v>361.5</v>
      </c>
      <c r="F126" s="33">
        <v>24.1</v>
      </c>
      <c r="G126" s="31">
        <f t="shared" si="11"/>
        <v>62.259239999999991</v>
      </c>
      <c r="H126" s="6">
        <v>91</v>
      </c>
      <c r="I126" s="7">
        <v>123.2</v>
      </c>
      <c r="J126" s="7">
        <v>85.699999999999989</v>
      </c>
      <c r="K126" s="7">
        <f t="shared" si="12"/>
        <v>99.966666666666654</v>
      </c>
      <c r="L126" s="7">
        <f t="shared" si="10"/>
        <v>0.27653296449976944</v>
      </c>
      <c r="M126" s="76"/>
      <c r="N126" s="70"/>
      <c r="O126" s="9"/>
      <c r="P126" s="9"/>
      <c r="Q126" s="17"/>
    </row>
    <row r="127" spans="1:17" x14ac:dyDescent="0.2">
      <c r="A127" s="4">
        <f t="shared" si="8"/>
        <v>61</v>
      </c>
      <c r="B127" s="33" t="s">
        <v>169</v>
      </c>
      <c r="C127" s="33" t="s">
        <v>97</v>
      </c>
      <c r="D127" s="33">
        <v>630</v>
      </c>
      <c r="E127" s="33">
        <f t="shared" si="15"/>
        <v>910.5</v>
      </c>
      <c r="F127" s="33">
        <v>60.7</v>
      </c>
      <c r="G127" s="31">
        <f t="shared" si="11"/>
        <v>188.21016</v>
      </c>
      <c r="H127" s="6">
        <v>333.6</v>
      </c>
      <c r="I127" s="7">
        <v>271.5</v>
      </c>
      <c r="J127" s="7">
        <v>301.5</v>
      </c>
      <c r="K127" s="7">
        <f t="shared" si="12"/>
        <v>302.2</v>
      </c>
      <c r="L127" s="7">
        <f t="shared" si="10"/>
        <v>0.33190554640307524</v>
      </c>
      <c r="M127" s="66">
        <f>((630*0.85-G127-G128)*0.7)</f>
        <v>177.27292800000001</v>
      </c>
      <c r="N127" s="66">
        <f t="shared" si="19"/>
        <v>208.55638588235294</v>
      </c>
      <c r="O127" s="9"/>
      <c r="P127" s="9"/>
      <c r="Q127" s="17"/>
    </row>
    <row r="128" spans="1:17" x14ac:dyDescent="0.2">
      <c r="A128" s="4">
        <f t="shared" si="8"/>
        <v>62</v>
      </c>
      <c r="B128" s="33" t="s">
        <v>170</v>
      </c>
      <c r="C128" s="33" t="s">
        <v>97</v>
      </c>
      <c r="D128" s="33">
        <v>630</v>
      </c>
      <c r="E128" s="33">
        <f t="shared" si="15"/>
        <v>910.5</v>
      </c>
      <c r="F128" s="33">
        <v>60.7</v>
      </c>
      <c r="G128" s="31">
        <f t="shared" si="11"/>
        <v>94.0428</v>
      </c>
      <c r="H128" s="6">
        <v>128</v>
      </c>
      <c r="I128" s="7">
        <v>188</v>
      </c>
      <c r="J128" s="7">
        <v>137</v>
      </c>
      <c r="K128" s="7">
        <f t="shared" si="12"/>
        <v>151</v>
      </c>
      <c r="L128" s="7">
        <f t="shared" si="10"/>
        <v>0.16584294343767161</v>
      </c>
      <c r="M128" s="76"/>
      <c r="N128" s="70"/>
      <c r="O128" s="9"/>
      <c r="P128" s="9"/>
      <c r="Q128" s="17"/>
    </row>
    <row r="129" spans="1:17" x14ac:dyDescent="0.2">
      <c r="A129" s="4">
        <f t="shared" si="8"/>
        <v>63</v>
      </c>
      <c r="B129" s="33" t="s">
        <v>171</v>
      </c>
      <c r="C129" s="10" t="s">
        <v>99</v>
      </c>
      <c r="D129" s="21">
        <v>400</v>
      </c>
      <c r="E129" s="10">
        <f t="shared" si="15"/>
        <v>577.95000000000005</v>
      </c>
      <c r="F129" s="21">
        <v>38.53</v>
      </c>
      <c r="G129" s="6">
        <f t="shared" si="11"/>
        <v>62.861280000000008</v>
      </c>
      <c r="H129" s="6">
        <v>114.5</v>
      </c>
      <c r="I129" s="7">
        <v>93.699999999999974</v>
      </c>
      <c r="J129" s="7">
        <v>94.600000000000009</v>
      </c>
      <c r="K129" s="7">
        <f t="shared" si="12"/>
        <v>100.93333333333334</v>
      </c>
      <c r="L129" s="7">
        <f t="shared" si="10"/>
        <v>0.17464025146350606</v>
      </c>
      <c r="M129" s="6">
        <f>((400*0.85-G129)*0.7)</f>
        <v>193.99710399999998</v>
      </c>
      <c r="N129" s="6">
        <f t="shared" si="19"/>
        <v>228.2318870588235</v>
      </c>
      <c r="O129" s="9"/>
      <c r="P129" s="9"/>
      <c r="Q129" s="17"/>
    </row>
    <row r="130" spans="1:17" x14ac:dyDescent="0.2">
      <c r="A130" s="22">
        <f>A129+1</f>
        <v>64</v>
      </c>
      <c r="B130" s="42" t="s">
        <v>172</v>
      </c>
      <c r="C130" s="21" t="s">
        <v>173</v>
      </c>
      <c r="D130" s="21">
        <v>400</v>
      </c>
      <c r="E130" s="21">
        <f t="shared" si="15"/>
        <v>577.95000000000005</v>
      </c>
      <c r="F130" s="21">
        <v>38.53</v>
      </c>
      <c r="G130" s="6">
        <f t="shared" si="11"/>
        <v>10.11012</v>
      </c>
      <c r="H130" s="23">
        <v>10.3</v>
      </c>
      <c r="I130" s="53">
        <v>24.2</v>
      </c>
      <c r="J130" s="53">
        <v>14.2</v>
      </c>
      <c r="K130" s="7">
        <f t="shared" si="12"/>
        <v>16.233333333333334</v>
      </c>
      <c r="L130" s="7">
        <f t="shared" si="10"/>
        <v>2.8087781526660322E-2</v>
      </c>
      <c r="M130" s="6">
        <f>((400*0.85-G130)*0.7)</f>
        <v>230.92291599999999</v>
      </c>
      <c r="N130" s="23">
        <f>M130/0.85</f>
        <v>271.67401882352942</v>
      </c>
      <c r="O130" s="9"/>
      <c r="P130" s="9"/>
      <c r="Q130" s="17"/>
    </row>
    <row r="131" spans="1:17" x14ac:dyDescent="0.2">
      <c r="A131" s="22">
        <v>65</v>
      </c>
      <c r="B131" s="33" t="s">
        <v>174</v>
      </c>
      <c r="C131" s="10" t="s">
        <v>175</v>
      </c>
      <c r="D131" s="10">
        <v>320</v>
      </c>
      <c r="E131" s="10">
        <f>F131*15</f>
        <v>462.3</v>
      </c>
      <c r="F131" s="10">
        <v>30.82</v>
      </c>
      <c r="G131" s="6">
        <f t="shared" si="11"/>
        <v>12.72588</v>
      </c>
      <c r="H131" s="6">
        <v>24.7</v>
      </c>
      <c r="I131" s="7">
        <v>25.499999999999996</v>
      </c>
      <c r="J131" s="7">
        <v>11.100000000000001</v>
      </c>
      <c r="K131" s="7">
        <f t="shared" si="12"/>
        <v>20.433333333333334</v>
      </c>
      <c r="L131" s="7">
        <f t="shared" si="10"/>
        <v>4.4199293388131805E-2</v>
      </c>
      <c r="M131" s="6">
        <f>((320*0.85-G131)*0.7)</f>
        <v>181.49188399999997</v>
      </c>
      <c r="N131" s="23">
        <f>M131/0.85</f>
        <v>213.51986352941174</v>
      </c>
      <c r="O131" s="9"/>
      <c r="P131" s="9"/>
      <c r="Q131" s="17"/>
    </row>
    <row r="132" spans="1:17" x14ac:dyDescent="0.2">
      <c r="A132" s="22">
        <v>66</v>
      </c>
      <c r="B132" s="43" t="s">
        <v>176</v>
      </c>
      <c r="C132" s="24" t="s">
        <v>177</v>
      </c>
      <c r="D132" s="28">
        <v>100</v>
      </c>
      <c r="E132" s="28">
        <f>F132*15</f>
        <v>144.29999999999998</v>
      </c>
      <c r="F132" s="28">
        <v>9.6199999999999992</v>
      </c>
      <c r="G132" s="6">
        <f t="shared" si="11"/>
        <v>18.91236</v>
      </c>
      <c r="H132" s="23">
        <v>30.8</v>
      </c>
      <c r="I132" s="53">
        <v>26.7</v>
      </c>
      <c r="J132" s="53">
        <v>33.6</v>
      </c>
      <c r="K132" s="7">
        <f t="shared" si="12"/>
        <v>30.366666666666664</v>
      </c>
      <c r="L132" s="7">
        <f t="shared" si="10"/>
        <v>0.21044121044121045</v>
      </c>
      <c r="M132" s="6">
        <f>((100*0.85-G132)*0.7)</f>
        <v>46.261347999999991</v>
      </c>
      <c r="N132" s="23">
        <f>M132/0.85</f>
        <v>54.425115294117639</v>
      </c>
      <c r="O132" s="9"/>
      <c r="P132" s="9"/>
      <c r="Q132" s="17"/>
    </row>
    <row r="133" spans="1:17" s="3" customFormat="1" x14ac:dyDescent="0.2">
      <c r="A133" s="4">
        <v>67</v>
      </c>
      <c r="B133" s="30" t="s">
        <v>178</v>
      </c>
      <c r="C133" s="24" t="s">
        <v>177</v>
      </c>
      <c r="D133" s="5">
        <v>100</v>
      </c>
      <c r="E133" s="28">
        <f>F133*15</f>
        <v>144.29999999999998</v>
      </c>
      <c r="F133" s="5">
        <v>9.6199999999999992</v>
      </c>
      <c r="G133" s="6">
        <f t="shared" si="11"/>
        <v>0.45671999999999996</v>
      </c>
      <c r="H133" s="5">
        <v>1.3</v>
      </c>
      <c r="I133" s="5">
        <v>0.6</v>
      </c>
      <c r="J133" s="5">
        <v>0.3</v>
      </c>
      <c r="K133" s="7">
        <f t="shared" si="12"/>
        <v>0.73333333333333328</v>
      </c>
      <c r="L133" s="7">
        <f t="shared" ref="L133" si="25">K133/E133</f>
        <v>5.0820050820050821E-3</v>
      </c>
      <c r="M133" s="6">
        <f>((100*0.85-G133)*0.7)</f>
        <v>59.180295999999991</v>
      </c>
      <c r="N133" s="23">
        <f>M133/0.85</f>
        <v>69.623877647058819</v>
      </c>
      <c r="O133" s="9"/>
      <c r="P133" s="9"/>
      <c r="Q133" s="9"/>
    </row>
    <row r="134" spans="1:17" s="3" customFormat="1" x14ac:dyDescent="0.2">
      <c r="A134" s="4"/>
      <c r="B134" s="34" t="s">
        <v>180</v>
      </c>
      <c r="C134" s="10"/>
      <c r="D134" s="13">
        <f>SUM(D67:D133)</f>
        <v>48760</v>
      </c>
      <c r="E134" s="13">
        <f>SUM(E69:E133)</f>
        <v>41561.250000000015</v>
      </c>
      <c r="F134" s="13">
        <f t="shared" ref="F134:G134" si="26">SUM(F69:F133)</f>
        <v>2770.7499999999991</v>
      </c>
      <c r="G134" s="25">
        <f t="shared" si="26"/>
        <v>4017.6475080000005</v>
      </c>
      <c r="H134" s="33"/>
      <c r="I134" s="46"/>
      <c r="J134" s="46"/>
      <c r="K134" s="25">
        <f>SUM(K69:K133)</f>
        <v>6450.9433333333345</v>
      </c>
      <c r="L134" s="26">
        <f>K134/E134</f>
        <v>0.15521533479703647</v>
      </c>
      <c r="M134" s="25">
        <f>SUM(M69:M133)*0.41*0.96</f>
        <v>2593.291358595839</v>
      </c>
      <c r="N134" s="25">
        <f>SUM(N69:N133)/2*0.868-764</f>
        <v>2600.0855141995289</v>
      </c>
      <c r="O134" s="15"/>
      <c r="P134" s="9"/>
    </row>
    <row r="135" spans="1:17" s="3" customFormat="1" x14ac:dyDescent="0.2">
      <c r="B135" s="44"/>
      <c r="H135" s="41"/>
      <c r="I135" s="47"/>
      <c r="J135" s="47"/>
      <c r="L135" s="27"/>
    </row>
    <row r="136" spans="1:17" s="3" customFormat="1" x14ac:dyDescent="0.2">
      <c r="B136" s="41"/>
      <c r="H136" s="41"/>
      <c r="I136" s="47"/>
      <c r="J136" s="47"/>
      <c r="L136" s="27"/>
      <c r="M136" s="9"/>
    </row>
    <row r="137" spans="1:17" s="3" customFormat="1" x14ac:dyDescent="0.2">
      <c r="B137" s="41"/>
      <c r="H137" s="41"/>
      <c r="I137" s="47"/>
      <c r="J137" s="47"/>
      <c r="L137" s="27"/>
    </row>
    <row r="138" spans="1:17" s="3" customFormat="1" x14ac:dyDescent="0.2">
      <c r="B138" s="41"/>
      <c r="H138" s="41"/>
      <c r="I138" s="47"/>
      <c r="J138" s="47"/>
      <c r="L138" s="27"/>
    </row>
  </sheetData>
  <mergeCells count="111"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01.10.2023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2023-10-02T06:57:38Z</dcterms:modified>
</cp:coreProperties>
</file>